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Ivana\Desktop\WEB\"/>
    </mc:Choice>
  </mc:AlternateContent>
  <bookViews>
    <workbookView xWindow="0" yWindow="0" windowWidth="20490" windowHeight="77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H173" i="3"/>
  <c r="L32" i="37"/>
  <c r="K32" i="37"/>
  <c r="B2" i="37"/>
  <c r="B3" i="37"/>
  <c r="B4" i="37"/>
  <c r="B5" i="37"/>
  <c r="C5" i="37"/>
  <c r="D5" i="37"/>
  <c r="G5" i="37" s="1"/>
  <c r="B6" i="37"/>
  <c r="C6" i="37"/>
  <c r="D6" i="37"/>
  <c r="G6" i="37" s="1"/>
  <c r="B7" i="37"/>
  <c r="C7" i="37"/>
  <c r="D7" i="37"/>
  <c r="G7" i="37" s="1"/>
  <c r="B8" i="37"/>
  <c r="C8" i="37"/>
  <c r="D8" i="37"/>
  <c r="G8" i="37" s="1"/>
  <c r="B9" i="37"/>
  <c r="C9" i="37"/>
  <c r="D9" i="37"/>
  <c r="G9" i="37" s="1"/>
  <c r="B10" i="37"/>
  <c r="C10" i="37"/>
  <c r="D10" i="37"/>
  <c r="G10" i="37" s="1"/>
  <c r="B11" i="37"/>
  <c r="C11" i="37"/>
  <c r="D11" i="37"/>
  <c r="G11" i="37" s="1"/>
  <c r="B12" i="37"/>
  <c r="C12" i="37"/>
  <c r="D12" i="37"/>
  <c r="G12" i="37" s="1"/>
  <c r="B13" i="37"/>
  <c r="B14" i="37"/>
  <c r="C14" i="37"/>
  <c r="D14" i="37"/>
  <c r="B15" i="37"/>
  <c r="C15" i="37"/>
  <c r="D15" i="37"/>
  <c r="B16" i="37"/>
  <c r="G16" i="37" s="1"/>
  <c r="C16" i="37"/>
  <c r="D16" i="37"/>
  <c r="B17" i="37"/>
  <c r="G17" i="37" s="1"/>
  <c r="C17" i="37"/>
  <c r="D17" i="37"/>
  <c r="B18" i="37"/>
  <c r="C18" i="37"/>
  <c r="D18" i="37"/>
  <c r="B19" i="37"/>
  <c r="B20" i="37"/>
  <c r="C20" i="37"/>
  <c r="G20" i="37" s="1"/>
  <c r="D20" i="37"/>
  <c r="B21" i="37"/>
  <c r="C21" i="37"/>
  <c r="D21" i="37"/>
  <c r="B22" i="37"/>
  <c r="C22" i="37"/>
  <c r="G22" i="37" s="1"/>
  <c r="D22" i="37"/>
  <c r="B23" i="37"/>
  <c r="C23" i="37"/>
  <c r="G23" i="37" s="1"/>
  <c r="D23" i="37"/>
  <c r="B24" i="37"/>
  <c r="C24" i="37"/>
  <c r="G24" i="37" s="1"/>
  <c r="D24" i="37"/>
  <c r="B25" i="37"/>
  <c r="B26" i="37"/>
  <c r="C26" i="37"/>
  <c r="D26" i="37"/>
  <c r="B27" i="37"/>
  <c r="C27" i="37"/>
  <c r="D27" i="37"/>
  <c r="B28" i="37"/>
  <c r="C28" i="37"/>
  <c r="D28" i="37"/>
  <c r="B29" i="37"/>
  <c r="G29" i="37" s="1"/>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G39" i="37" s="1"/>
  <c r="C39" i="37"/>
  <c r="D39" i="37"/>
  <c r="B40" i="37"/>
  <c r="B41" i="37"/>
  <c r="B42" i="37"/>
  <c r="C42" i="37"/>
  <c r="D42" i="37"/>
  <c r="B43" i="37"/>
  <c r="G43" i="37" s="1"/>
  <c r="C43" i="37"/>
  <c r="D43" i="37"/>
  <c r="B44" i="37"/>
  <c r="C44" i="37"/>
  <c r="D44" i="37"/>
  <c r="B45" i="37"/>
  <c r="C45" i="37"/>
  <c r="D45" i="37"/>
  <c r="B46" i="37"/>
  <c r="B47" i="37"/>
  <c r="B48" i="37"/>
  <c r="C48" i="37"/>
  <c r="D48" i="37"/>
  <c r="B49" i="37"/>
  <c r="C49" i="37"/>
  <c r="D49" i="37"/>
  <c r="B50" i="37"/>
  <c r="B51" i="37"/>
  <c r="C51" i="37"/>
  <c r="D51" i="37"/>
  <c r="B52" i="37"/>
  <c r="C52" i="37"/>
  <c r="G52" i="37" s="1"/>
  <c r="D52" i="37"/>
  <c r="B53" i="37"/>
  <c r="C53" i="37"/>
  <c r="G53" i="37" s="1"/>
  <c r="D53" i="37"/>
  <c r="B54" i="37"/>
  <c r="C54" i="37"/>
  <c r="G54" i="37" s="1"/>
  <c r="D54" i="37"/>
  <c r="B55" i="37"/>
  <c r="B56" i="37"/>
  <c r="C56" i="37"/>
  <c r="D56" i="37"/>
  <c r="B57" i="37"/>
  <c r="C57" i="37"/>
  <c r="D57" i="37"/>
  <c r="B58" i="37"/>
  <c r="B59" i="37"/>
  <c r="C59" i="37"/>
  <c r="D59" i="37"/>
  <c r="B60" i="37"/>
  <c r="C60" i="37"/>
  <c r="G60" i="37" s="1"/>
  <c r="D60" i="37"/>
  <c r="B61" i="37"/>
  <c r="B62" i="37"/>
  <c r="G62" i="37" s="1"/>
  <c r="C62" i="37"/>
  <c r="D62" i="37"/>
  <c r="B63" i="37"/>
  <c r="C63" i="37"/>
  <c r="D63" i="37"/>
  <c r="B64" i="37"/>
  <c r="B65" i="37"/>
  <c r="C65" i="37"/>
  <c r="D65" i="37"/>
  <c r="B66" i="37"/>
  <c r="C66" i="37"/>
  <c r="G66" i="37" s="1"/>
  <c r="D66" i="37"/>
  <c r="B67" i="37"/>
  <c r="B68" i="37"/>
  <c r="C68" i="37"/>
  <c r="D68" i="37"/>
  <c r="B69" i="37"/>
  <c r="C69" i="37"/>
  <c r="D69" i="37"/>
  <c r="B70" i="37"/>
  <c r="B71" i="37"/>
  <c r="C71" i="37"/>
  <c r="D71" i="37"/>
  <c r="B72" i="37"/>
  <c r="C72" i="37"/>
  <c r="G72" i="37" s="1"/>
  <c r="D72" i="37"/>
  <c r="B73" i="37"/>
  <c r="C73" i="37"/>
  <c r="G73" i="37" s="1"/>
  <c r="D73" i="37"/>
  <c r="B74" i="37"/>
  <c r="C74" i="37"/>
  <c r="G74" i="37" s="1"/>
  <c r="D74" i="37"/>
  <c r="B75" i="37"/>
  <c r="B76" i="37"/>
  <c r="B77" i="37"/>
  <c r="G77" i="37" s="1"/>
  <c r="C77" i="37"/>
  <c r="D77" i="37"/>
  <c r="B78" i="37"/>
  <c r="G78" i="37" s="1"/>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B86" i="37"/>
  <c r="G86" i="37" s="1"/>
  <c r="C86" i="37"/>
  <c r="D86" i="37"/>
  <c r="B87" i="37"/>
  <c r="C87" i="37"/>
  <c r="D87" i="37"/>
  <c r="B88" i="37"/>
  <c r="C88" i="37"/>
  <c r="D88" i="37"/>
  <c r="B89" i="37"/>
  <c r="C89" i="37"/>
  <c r="D89" i="37"/>
  <c r="B90" i="37"/>
  <c r="G90" i="37" s="1"/>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B101" i="37"/>
  <c r="G101" i="37" s="1"/>
  <c r="C101" i="37"/>
  <c r="D101" i="37"/>
  <c r="B102" i="37"/>
  <c r="C102" i="37"/>
  <c r="D102" i="37"/>
  <c r="B103" i="37"/>
  <c r="C103" i="37"/>
  <c r="D103" i="37"/>
  <c r="B104" i="37"/>
  <c r="C104" i="37"/>
  <c r="D104" i="37"/>
  <c r="B105" i="37"/>
  <c r="G105" i="37" s="1"/>
  <c r="C105" i="37"/>
  <c r="D105" i="37"/>
  <c r="B106" i="37"/>
  <c r="B107" i="37"/>
  <c r="B108" i="37"/>
  <c r="C108" i="37"/>
  <c r="D108" i="37"/>
  <c r="B109" i="37"/>
  <c r="G109" i="37" s="1"/>
  <c r="C109" i="37"/>
  <c r="D109" i="37"/>
  <c r="B110" i="37"/>
  <c r="C110" i="37"/>
  <c r="D110" i="37"/>
  <c r="B111" i="37"/>
  <c r="C111" i="37"/>
  <c r="D111" i="37"/>
  <c r="B112" i="37"/>
  <c r="B113" i="37"/>
  <c r="C113" i="37"/>
  <c r="D113" i="37"/>
  <c r="B114" i="37"/>
  <c r="C114" i="37"/>
  <c r="D114" i="37"/>
  <c r="B115" i="37"/>
  <c r="C115" i="37"/>
  <c r="G115" i="37" s="1"/>
  <c r="D115" i="37"/>
  <c r="B116" i="37"/>
  <c r="C116" i="37"/>
  <c r="G116" i="37" s="1"/>
  <c r="D116" i="37"/>
  <c r="B117" i="37"/>
  <c r="C117" i="37"/>
  <c r="D117" i="37"/>
  <c r="B118" i="37"/>
  <c r="C118" i="37"/>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G130" i="37" s="1"/>
  <c r="B131" i="37"/>
  <c r="B132" i="37"/>
  <c r="B133" i="37"/>
  <c r="C133" i="37"/>
  <c r="H133" i="37" s="1"/>
  <c r="D133" i="37"/>
  <c r="B134" i="37"/>
  <c r="C134" i="37"/>
  <c r="H134" i="37" s="1"/>
  <c r="D134" i="37"/>
  <c r="B135" i="37"/>
  <c r="C135" i="37"/>
  <c r="D135" i="37"/>
  <c r="B136" i="37"/>
  <c r="G136" i="37" s="1"/>
  <c r="C136" i="37"/>
  <c r="D136" i="37"/>
  <c r="B137" i="37"/>
  <c r="B138" i="37"/>
  <c r="B139" i="37"/>
  <c r="C139" i="37"/>
  <c r="D139" i="37"/>
  <c r="G139" i="37" s="1"/>
  <c r="B140" i="37"/>
  <c r="C140" i="37"/>
  <c r="D140" i="37"/>
  <c r="G140" i="37" s="1"/>
  <c r="B141" i="37"/>
  <c r="C141" i="37"/>
  <c r="D141" i="37"/>
  <c r="G141" i="37" s="1"/>
  <c r="B142" i="37"/>
  <c r="C142" i="37"/>
  <c r="D142" i="37"/>
  <c r="G142" i="37" s="1"/>
  <c r="B143" i="37"/>
  <c r="C143" i="37"/>
  <c r="D143" i="37"/>
  <c r="G143" i="37" s="1"/>
  <c r="B144" i="37"/>
  <c r="C144" i="37"/>
  <c r="D144" i="37"/>
  <c r="G144" i="37" s="1"/>
  <c r="B145" i="37"/>
  <c r="C145" i="37"/>
  <c r="D145" i="37"/>
  <c r="G145" i="37" s="1"/>
  <c r="B146" i="37"/>
  <c r="C146" i="37"/>
  <c r="D146" i="37"/>
  <c r="G146" i="37" s="1"/>
  <c r="B147" i="37"/>
  <c r="C147" i="37"/>
  <c r="D147" i="37"/>
  <c r="G147" i="37" s="1"/>
  <c r="B148" i="37"/>
  <c r="C148" i="37"/>
  <c r="D148" i="37"/>
  <c r="G148" i="37" s="1"/>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G159" i="37" s="1"/>
  <c r="D159" i="37"/>
  <c r="B160" i="37"/>
  <c r="C160" i="37"/>
  <c r="D160" i="37"/>
  <c r="H160" i="37" s="1"/>
  <c r="B161" i="37"/>
  <c r="B162" i="37"/>
  <c r="B163" i="37"/>
  <c r="C163" i="37"/>
  <c r="G163" i="37" s="1"/>
  <c r="D163" i="37"/>
  <c r="B164" i="37"/>
  <c r="C164" i="37"/>
  <c r="D164" i="37"/>
  <c r="H164" i="37" s="1"/>
  <c r="B165" i="37"/>
  <c r="C165" i="37"/>
  <c r="D165" i="37"/>
  <c r="B166" i="37"/>
  <c r="C166" i="37"/>
  <c r="D166" i="37"/>
  <c r="B167" i="37"/>
  <c r="B168" i="37"/>
  <c r="G168" i="37" s="1"/>
  <c r="C168" i="37"/>
  <c r="D168" i="37"/>
  <c r="B169" i="37"/>
  <c r="C169" i="37"/>
  <c r="H169" i="37" s="1"/>
  <c r="D169" i="37"/>
  <c r="B170" i="37"/>
  <c r="C170" i="37"/>
  <c r="D170" i="37"/>
  <c r="H170" i="37" s="1"/>
  <c r="B171" i="37"/>
  <c r="C171" i="37"/>
  <c r="D171" i="37"/>
  <c r="B172" i="37"/>
  <c r="G172" i="37" s="1"/>
  <c r="C172" i="37"/>
  <c r="D172" i="37"/>
  <c r="B173" i="37"/>
  <c r="C173" i="37"/>
  <c r="D173" i="37"/>
  <c r="B174" i="37"/>
  <c r="C174" i="37"/>
  <c r="D174" i="37"/>
  <c r="H174" i="37" s="1"/>
  <c r="B175" i="37"/>
  <c r="B176" i="37"/>
  <c r="C176" i="37"/>
  <c r="D176" i="37"/>
  <c r="G176" i="37" s="1"/>
  <c r="B177" i="37"/>
  <c r="C177" i="37"/>
  <c r="D177" i="37"/>
  <c r="B178" i="37"/>
  <c r="C178" i="37"/>
  <c r="D178" i="37"/>
  <c r="B179" i="37"/>
  <c r="C179" i="37"/>
  <c r="D179" i="37"/>
  <c r="B180" i="37"/>
  <c r="C180" i="37"/>
  <c r="D180" i="37"/>
  <c r="G180" i="37" s="1"/>
  <c r="B181" i="37"/>
  <c r="C181" i="37"/>
  <c r="D181" i="37"/>
  <c r="G181" i="37" s="1"/>
  <c r="B182" i="37"/>
  <c r="C182" i="37"/>
  <c r="D182" i="37"/>
  <c r="G182" i="37" s="1"/>
  <c r="B183" i="37"/>
  <c r="C183" i="37"/>
  <c r="D183" i="37"/>
  <c r="B184" i="37"/>
  <c r="C184" i="37"/>
  <c r="D184" i="37"/>
  <c r="G184" i="37" s="1"/>
  <c r="B185" i="37"/>
  <c r="C185" i="37"/>
  <c r="D185" i="37"/>
  <c r="G185" i="37" s="1"/>
  <c r="B186" i="37"/>
  <c r="B187" i="37"/>
  <c r="C187" i="37"/>
  <c r="D187" i="37"/>
  <c r="B188" i="37"/>
  <c r="C188" i="37"/>
  <c r="D188" i="37"/>
  <c r="G188" i="37" s="1"/>
  <c r="B189" i="37"/>
  <c r="C189" i="37"/>
  <c r="H189" i="37" s="1"/>
  <c r="D189" i="37"/>
  <c r="B190" i="37"/>
  <c r="C190" i="37"/>
  <c r="D190" i="37"/>
  <c r="G190" i="37" s="1"/>
  <c r="B191" i="37"/>
  <c r="C191" i="37"/>
  <c r="D191" i="37"/>
  <c r="G191" i="37" s="1"/>
  <c r="B192" i="37"/>
  <c r="C192" i="37"/>
  <c r="D192" i="37"/>
  <c r="G192" i="37" s="1"/>
  <c r="B193" i="37"/>
  <c r="C193" i="37"/>
  <c r="H193" i="37" s="1"/>
  <c r="D193" i="37"/>
  <c r="B194" i="37"/>
  <c r="B195" i="37"/>
  <c r="B196" i="37"/>
  <c r="G196" i="37" s="1"/>
  <c r="C196" i="37"/>
  <c r="D196" i="37"/>
  <c r="B197" i="37"/>
  <c r="C197" i="37"/>
  <c r="D197" i="37"/>
  <c r="B198" i="37"/>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s="1"/>
  <c r="B210" i="37"/>
  <c r="C210" i="37"/>
  <c r="D210" i="37"/>
  <c r="B211" i="37"/>
  <c r="C211" i="37"/>
  <c r="D211" i="37"/>
  <c r="G211" i="37" s="1"/>
  <c r="B212" i="37"/>
  <c r="C212" i="37"/>
  <c r="D212" i="37"/>
  <c r="G212" i="37" s="1"/>
  <c r="B213" i="37"/>
  <c r="B214" i="37"/>
  <c r="B215" i="37"/>
  <c r="G215" i="37" s="1"/>
  <c r="C215" i="37"/>
  <c r="D215" i="37"/>
  <c r="B216" i="37"/>
  <c r="C216" i="37"/>
  <c r="D216" i="37"/>
  <c r="B217" i="37"/>
  <c r="B218" i="37"/>
  <c r="G218" i="37" s="1"/>
  <c r="C218" i="37"/>
  <c r="D218" i="37"/>
  <c r="B219" i="37"/>
  <c r="G219" i="37" s="1"/>
  <c r="C219" i="37"/>
  <c r="D219" i="37"/>
  <c r="B220" i="37"/>
  <c r="G220" i="37" s="1"/>
  <c r="C220" i="37"/>
  <c r="D220" i="37"/>
  <c r="B221" i="37"/>
  <c r="G221" i="37" s="1"/>
  <c r="C221" i="37"/>
  <c r="D221" i="37"/>
  <c r="B222" i="37"/>
  <c r="B223" i="37"/>
  <c r="B224" i="37"/>
  <c r="C224" i="37"/>
  <c r="D224" i="37"/>
  <c r="B225" i="37"/>
  <c r="C225" i="37"/>
  <c r="G225" i="37" s="1"/>
  <c r="D225" i="37"/>
  <c r="B226" i="37"/>
  <c r="B227" i="37"/>
  <c r="G227" i="37" s="1"/>
  <c r="C227" i="37"/>
  <c r="D227" i="37"/>
  <c r="B228" i="37"/>
  <c r="C228" i="37"/>
  <c r="D228" i="37"/>
  <c r="B229" i="37"/>
  <c r="B230" i="37"/>
  <c r="G230" i="37" s="1"/>
  <c r="C230" i="37"/>
  <c r="D230" i="37"/>
  <c r="B231" i="37"/>
  <c r="G231" i="37" s="1"/>
  <c r="C231" i="37"/>
  <c r="D231" i="37"/>
  <c r="B232" i="37"/>
  <c r="B233" i="37"/>
  <c r="C233" i="37"/>
  <c r="D233" i="37"/>
  <c r="G233" i="37"/>
  <c r="B234" i="37"/>
  <c r="C234" i="37"/>
  <c r="D234" i="37"/>
  <c r="G234" i="37"/>
  <c r="B235" i="37"/>
  <c r="B236" i="37"/>
  <c r="C236" i="37"/>
  <c r="D236" i="37"/>
  <c r="B237" i="37"/>
  <c r="C237" i="37"/>
  <c r="G237" i="37" s="1"/>
  <c r="D237" i="37"/>
  <c r="B238" i="37"/>
  <c r="C238" i="37"/>
  <c r="G238" i="37" s="1"/>
  <c r="D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D251" i="37"/>
  <c r="B252" i="37"/>
  <c r="C252" i="37"/>
  <c r="D252" i="37"/>
  <c r="B253" i="37"/>
  <c r="C253" i="37"/>
  <c r="G253" i="37" s="1"/>
  <c r="D253" i="37"/>
  <c r="B254" i="37"/>
  <c r="B255" i="37"/>
  <c r="G255" i="37" s="1"/>
  <c r="C255" i="37"/>
  <c r="D255" i="37"/>
  <c r="B256" i="37"/>
  <c r="C256" i="37"/>
  <c r="D256" i="37"/>
  <c r="B257" i="37"/>
  <c r="C257" i="37"/>
  <c r="D257" i="37"/>
  <c r="B258" i="37"/>
  <c r="B259" i="37"/>
  <c r="B260" i="37"/>
  <c r="C260" i="37"/>
  <c r="D260" i="37"/>
  <c r="G260" i="37" s="1"/>
  <c r="B261" i="37"/>
  <c r="C261" i="37"/>
  <c r="D261" i="37"/>
  <c r="G261" i="37" s="1"/>
  <c r="B262" i="37"/>
  <c r="C262" i="37"/>
  <c r="D262" i="37"/>
  <c r="G262" i="37" s="1"/>
  <c r="B263" i="37"/>
  <c r="B264" i="37"/>
  <c r="C264" i="37"/>
  <c r="G264" i="37" s="1"/>
  <c r="D264" i="37"/>
  <c r="B265" i="37"/>
  <c r="C265" i="37"/>
  <c r="G265" i="37" s="1"/>
  <c r="D265" i="37"/>
  <c r="B266" i="37"/>
  <c r="C266" i="37"/>
  <c r="D266" i="37"/>
  <c r="B267" i="37"/>
  <c r="B268" i="37"/>
  <c r="C268" i="37"/>
  <c r="D268" i="37"/>
  <c r="B269" i="37"/>
  <c r="G269" i="37" s="1"/>
  <c r="C269" i="37"/>
  <c r="D269" i="37"/>
  <c r="B270" i="37"/>
  <c r="G270" i="37" s="1"/>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C286" i="37"/>
  <c r="D286" i="37"/>
  <c r="B287" i="37"/>
  <c r="C287" i="37"/>
  <c r="D287" i="37"/>
  <c r="G287" i="37" s="1"/>
  <c r="B288" i="37"/>
  <c r="C288" i="37"/>
  <c r="D288" i="37"/>
  <c r="G288" i="37" s="1"/>
  <c r="B289" i="37"/>
  <c r="C289" i="37"/>
  <c r="D289" i="37"/>
  <c r="G289" i="37" s="1"/>
  <c r="B290" i="37"/>
  <c r="B291" i="37"/>
  <c r="B292" i="37"/>
  <c r="B293" i="37"/>
  <c r="C293" i="37"/>
  <c r="D293" i="37"/>
  <c r="G293" i="37"/>
  <c r="B294" i="37"/>
  <c r="C294" i="37"/>
  <c r="D294" i="37"/>
  <c r="G294" i="37"/>
  <c r="B295" i="37"/>
  <c r="C295" i="37"/>
  <c r="D295" i="37"/>
  <c r="G295" i="37"/>
  <c r="B296" i="37"/>
  <c r="B297" i="37"/>
  <c r="C297" i="37"/>
  <c r="D297" i="37"/>
  <c r="G297" i="37" s="1"/>
  <c r="B298" i="37"/>
  <c r="C298" i="37"/>
  <c r="D298" i="37"/>
  <c r="G298" i="37" s="1"/>
  <c r="B299" i="37"/>
  <c r="C299" i="37"/>
  <c r="D299" i="37"/>
  <c r="G299" i="37" s="1"/>
  <c r="B300" i="37"/>
  <c r="C300" i="37"/>
  <c r="D300" i="37"/>
  <c r="G300" i="37" s="1"/>
  <c r="B301" i="37"/>
  <c r="C301" i="37"/>
  <c r="D301" i="37"/>
  <c r="G301" i="37" s="1"/>
  <c r="B302" i="37"/>
  <c r="C302" i="37"/>
  <c r="D302" i="37"/>
  <c r="G302" i="37" s="1"/>
  <c r="B303" i="37"/>
  <c r="B304" i="37"/>
  <c r="B305" i="37"/>
  <c r="G305" i="37" s="1"/>
  <c r="C305" i="37"/>
  <c r="D305" i="37"/>
  <c r="B306" i="37"/>
  <c r="G306" i="37" s="1"/>
  <c r="C306" i="37"/>
  <c r="D306" i="37"/>
  <c r="B307" i="37"/>
  <c r="C307" i="37"/>
  <c r="D307" i="37"/>
  <c r="B308" i="37"/>
  <c r="G308" i="37" s="1"/>
  <c r="C308" i="37"/>
  <c r="D308" i="37"/>
  <c r="B309" i="37"/>
  <c r="B310" i="37"/>
  <c r="G310" i="37" s="1"/>
  <c r="C310" i="37"/>
  <c r="D310" i="37"/>
  <c r="B311" i="37"/>
  <c r="G311" i="37" s="1"/>
  <c r="C311" i="37"/>
  <c r="D311" i="37"/>
  <c r="B312" i="37"/>
  <c r="C312" i="37"/>
  <c r="D312" i="37"/>
  <c r="B313" i="37"/>
  <c r="C313" i="37"/>
  <c r="D313" i="37"/>
  <c r="B314" i="37"/>
  <c r="G314" i="37" s="1"/>
  <c r="C314" i="37"/>
  <c r="D314" i="37"/>
  <c r="B315" i="37"/>
  <c r="G315" i="37" s="1"/>
  <c r="C315" i="37"/>
  <c r="D315" i="37"/>
  <c r="B316" i="37"/>
  <c r="C316" i="37"/>
  <c r="D316" i="37"/>
  <c r="B317" i="37"/>
  <c r="C317" i="37"/>
  <c r="D317" i="37"/>
  <c r="B318" i="37"/>
  <c r="B319" i="37"/>
  <c r="C319" i="37"/>
  <c r="D319" i="37"/>
  <c r="G319" i="37" s="1"/>
  <c r="B320" i="37"/>
  <c r="C320" i="37"/>
  <c r="D320" i="37"/>
  <c r="G320" i="37" s="1"/>
  <c r="B321" i="37"/>
  <c r="C321" i="37"/>
  <c r="D321" i="37"/>
  <c r="G321" i="37" s="1"/>
  <c r="B322" i="37"/>
  <c r="C322" i="37"/>
  <c r="D322" i="37"/>
  <c r="G322" i="37" s="1"/>
  <c r="B323" i="37"/>
  <c r="B324" i="37"/>
  <c r="C324" i="37"/>
  <c r="D324" i="37"/>
  <c r="B325" i="37"/>
  <c r="C325" i="37"/>
  <c r="D325" i="37"/>
  <c r="B326" i="37"/>
  <c r="G326" i="37" s="1"/>
  <c r="C326" i="37"/>
  <c r="D326" i="37"/>
  <c r="B327" i="37"/>
  <c r="G327" i="37" s="1"/>
  <c r="C327" i="37"/>
  <c r="D327" i="37"/>
  <c r="B328" i="37"/>
  <c r="B329" i="37"/>
  <c r="G329" i="37" s="1"/>
  <c r="C329" i="37"/>
  <c r="D329" i="37"/>
  <c r="B330" i="37"/>
  <c r="G330" i="37" s="1"/>
  <c r="C330" i="37"/>
  <c r="D330" i="37"/>
  <c r="B331" i="37"/>
  <c r="B332" i="37"/>
  <c r="G332" i="37" s="1"/>
  <c r="C332" i="37"/>
  <c r="D332" i="37"/>
  <c r="B333" i="37"/>
  <c r="C333" i="37"/>
  <c r="D333" i="37"/>
  <c r="B334" i="37"/>
  <c r="C334" i="37"/>
  <c r="D334" i="37"/>
  <c r="B335" i="37"/>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G362" i="37" s="1"/>
  <c r="B363" i="37"/>
  <c r="C363" i="37"/>
  <c r="D363" i="37"/>
  <c r="B364" i="37"/>
  <c r="C364" i="37"/>
  <c r="D364" i="37"/>
  <c r="B365" i="37"/>
  <c r="C365" i="37"/>
  <c r="D365" i="37"/>
  <c r="B366" i="37"/>
  <c r="C366" i="37"/>
  <c r="D366" i="37"/>
  <c r="G366" i="37" s="1"/>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D401" i="37"/>
  <c r="B402" i="37"/>
  <c r="C402" i="37"/>
  <c r="D402" i="37"/>
  <c r="B403" i="37"/>
  <c r="G403" i="37" s="1"/>
  <c r="C403" i="37"/>
  <c r="D403" i="37"/>
  <c r="B404" i="37"/>
  <c r="B405" i="37"/>
  <c r="B406" i="37"/>
  <c r="B407" i="37"/>
  <c r="B408" i="37"/>
  <c r="B409" i="37"/>
  <c r="B410" i="37"/>
  <c r="B411" i="37"/>
  <c r="B412" i="37"/>
  <c r="B413" i="37"/>
  <c r="B414" i="37"/>
  <c r="C414" i="37"/>
  <c r="D414" i="37"/>
  <c r="G414" i="37" s="1"/>
  <c r="B415" i="37"/>
  <c r="C415" i="37"/>
  <c r="D415" i="37"/>
  <c r="G415" i="37" s="1"/>
  <c r="B416" i="37"/>
  <c r="C416" i="37"/>
  <c r="D416" i="37"/>
  <c r="G416" i="37" s="1"/>
  <c r="B417" i="37"/>
  <c r="C417" i="37"/>
  <c r="D417" i="37"/>
  <c r="G417" i="37" s="1"/>
  <c r="B418" i="37"/>
  <c r="B419" i="37"/>
  <c r="C419" i="37"/>
  <c r="D419" i="37"/>
  <c r="B420" i="37"/>
  <c r="C420" i="37"/>
  <c r="D420" i="37"/>
  <c r="G420" i="37" s="1"/>
  <c r="B421" i="37"/>
  <c r="B422" i="37"/>
  <c r="C422" i="37"/>
  <c r="D422" i="37"/>
  <c r="G422" i="37" s="1"/>
  <c r="B423" i="37"/>
  <c r="C423" i="37"/>
  <c r="D423" i="37"/>
  <c r="G423" i="37" s="1"/>
  <c r="B424" i="37"/>
  <c r="C424" i="37"/>
  <c r="D424" i="37"/>
  <c r="G424" i="37" s="1"/>
  <c r="B425" i="37"/>
  <c r="C425" i="37"/>
  <c r="D425" i="37"/>
  <c r="G425" i="37" s="1"/>
  <c r="B426" i="37"/>
  <c r="B427" i="37"/>
  <c r="C427" i="37"/>
  <c r="G427" i="37" s="1"/>
  <c r="D427" i="37"/>
  <c r="B428" i="37"/>
  <c r="C428" i="37"/>
  <c r="D428" i="37"/>
  <c r="B429" i="37"/>
  <c r="C429" i="37"/>
  <c r="D429" i="37"/>
  <c r="B430" i="37"/>
  <c r="C430" i="37"/>
  <c r="G430" i="37" s="1"/>
  <c r="D430" i="37"/>
  <c r="B431" i="37"/>
  <c r="C431" i="37"/>
  <c r="G431" i="37" s="1"/>
  <c r="D431" i="37"/>
  <c r="B432" i="37"/>
  <c r="C432" i="37"/>
  <c r="D432" i="37"/>
  <c r="B433" i="37"/>
  <c r="B434" i="37"/>
  <c r="C434" i="37"/>
  <c r="D434" i="37"/>
  <c r="B435" i="37"/>
  <c r="C435" i="37"/>
  <c r="D435" i="37"/>
  <c r="B436" i="37"/>
  <c r="C436" i="37"/>
  <c r="D436" i="37"/>
  <c r="B437" i="37"/>
  <c r="G437" i="37" s="1"/>
  <c r="C437" i="37"/>
  <c r="D437" i="37"/>
  <c r="B438" i="37"/>
  <c r="B439" i="37"/>
  <c r="C439" i="37"/>
  <c r="D439" i="37"/>
  <c r="B440" i="37"/>
  <c r="C440" i="37"/>
  <c r="D440" i="37"/>
  <c r="B441" i="37"/>
  <c r="C441" i="37"/>
  <c r="D441" i="37"/>
  <c r="G441" i="37" s="1"/>
  <c r="B442" i="37"/>
  <c r="C442" i="37"/>
  <c r="D442" i="37"/>
  <c r="G442" i="37" s="1"/>
  <c r="B443" i="37"/>
  <c r="C443" i="37"/>
  <c r="D443" i="37"/>
  <c r="B444" i="37"/>
  <c r="C444" i="37"/>
  <c r="D444" i="37"/>
  <c r="B445" i="37"/>
  <c r="C445" i="37"/>
  <c r="D445" i="37"/>
  <c r="G445" i="37" s="1"/>
  <c r="B446" i="37"/>
  <c r="B447" i="37"/>
  <c r="C447" i="37"/>
  <c r="D447" i="37"/>
  <c r="B448" i="37"/>
  <c r="C448" i="37"/>
  <c r="G448" i="37" s="1"/>
  <c r="D448" i="37"/>
  <c r="B449" i="37"/>
  <c r="C449" i="37"/>
  <c r="G449" i="37" s="1"/>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G496" i="37" s="1"/>
  <c r="D496" i="37"/>
  <c r="B497" i="37"/>
  <c r="C497" i="37"/>
  <c r="G497" i="37" s="1"/>
  <c r="D497" i="37"/>
  <c r="B498" i="37"/>
  <c r="B499" i="37"/>
  <c r="C499" i="37"/>
  <c r="D499" i="37"/>
  <c r="B500" i="37"/>
  <c r="C500" i="37"/>
  <c r="D500" i="37"/>
  <c r="G500" i="37" s="1"/>
  <c r="B501" i="37"/>
  <c r="C501" i="37"/>
  <c r="D501" i="37"/>
  <c r="G501" i="37" s="1"/>
  <c r="B502" i="37"/>
  <c r="C502" i="37"/>
  <c r="D502" i="37"/>
  <c r="B503" i="37"/>
  <c r="C503" i="37"/>
  <c r="D503" i="37"/>
  <c r="B504" i="37"/>
  <c r="C504" i="37"/>
  <c r="D504" i="37"/>
  <c r="G504" i="37" s="1"/>
  <c r="B505" i="37"/>
  <c r="C505" i="37"/>
  <c r="D505" i="37"/>
  <c r="G505" i="37" s="1"/>
  <c r="B506" i="37"/>
  <c r="B507" i="37"/>
  <c r="B508" i="37"/>
  <c r="C508" i="37"/>
  <c r="D508" i="37"/>
  <c r="B509" i="37"/>
  <c r="C509" i="37"/>
  <c r="D509" i="37"/>
  <c r="B510" i="37"/>
  <c r="B511" i="37"/>
  <c r="G511" i="37" s="1"/>
  <c r="C511" i="37"/>
  <c r="D511" i="37"/>
  <c r="B512" i="37"/>
  <c r="C512" i="37"/>
  <c r="D512" i="37"/>
  <c r="B513" i="37"/>
  <c r="B514" i="37"/>
  <c r="C514" i="37"/>
  <c r="D514" i="37"/>
  <c r="B515" i="37"/>
  <c r="C515" i="37"/>
  <c r="D515" i="37"/>
  <c r="G515" i="37" s="1"/>
  <c r="B516" i="37"/>
  <c r="B517" i="37"/>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B548" i="37"/>
  <c r="G548" i="37" s="1"/>
  <c r="C548" i="37"/>
  <c r="D548" i="37"/>
  <c r="B549" i="37"/>
  <c r="C549" i="37"/>
  <c r="D549" i="37"/>
  <c r="B550" i="37"/>
  <c r="C550" i="37"/>
  <c r="D550" i="37"/>
  <c r="B551" i="37"/>
  <c r="C551" i="37"/>
  <c r="D551" i="37"/>
  <c r="B552" i="37"/>
  <c r="C552" i="37"/>
  <c r="G552" i="37" s="1"/>
  <c r="D552" i="37"/>
  <c r="B553" i="37"/>
  <c r="C553" i="37"/>
  <c r="G553" i="37" s="1"/>
  <c r="D553" i="37"/>
  <c r="B554" i="37"/>
  <c r="B555" i="37"/>
  <c r="C555" i="37"/>
  <c r="D555" i="37"/>
  <c r="B556" i="37"/>
  <c r="C556" i="37"/>
  <c r="D556" i="37"/>
  <c r="B557" i="37"/>
  <c r="G557" i="37" s="1"/>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G569" i="37" s="1"/>
  <c r="D569" i="37"/>
  <c r="B570" i="37"/>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C580" i="37"/>
  <c r="G580" i="37" s="1"/>
  <c r="D580" i="37"/>
  <c r="B581" i="37"/>
  <c r="B582" i="37"/>
  <c r="C582" i="37"/>
  <c r="D582" i="37"/>
  <c r="B583" i="37"/>
  <c r="C583" i="37"/>
  <c r="D583" i="37"/>
  <c r="B584" i="37"/>
  <c r="B585" i="37"/>
  <c r="B586" i="37"/>
  <c r="G586" i="37" s="1"/>
  <c r="C586" i="37"/>
  <c r="D586" i="37"/>
  <c r="B587" i="37"/>
  <c r="C587" i="37"/>
  <c r="D587" i="37"/>
  <c r="B588" i="37"/>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G604" i="37" s="1"/>
  <c r="D604" i="37"/>
  <c r="B605" i="37"/>
  <c r="C605" i="37"/>
  <c r="D605" i="37"/>
  <c r="B606" i="37"/>
  <c r="C606" i="37"/>
  <c r="D606" i="37"/>
  <c r="B607" i="37"/>
  <c r="C607" i="37"/>
  <c r="G607" i="37" s="1"/>
  <c r="D607" i="37"/>
  <c r="B608" i="37"/>
  <c r="B609" i="37"/>
  <c r="G609" i="37" s="1"/>
  <c r="C609" i="37"/>
  <c r="D609" i="37"/>
  <c r="B610" i="37"/>
  <c r="C610" i="37"/>
  <c r="D610" i="37"/>
  <c r="B611" i="37"/>
  <c r="C611" i="37"/>
  <c r="D611" i="37"/>
  <c r="B612" i="37"/>
  <c r="G612" i="37" s="1"/>
  <c r="C612" i="37"/>
  <c r="D612" i="37"/>
  <c r="B613" i="37"/>
  <c r="G613" i="37" s="1"/>
  <c r="C613" i="37"/>
  <c r="D613" i="37"/>
  <c r="B614" i="37"/>
  <c r="C614" i="37"/>
  <c r="D614" i="37"/>
  <c r="B615" i="37"/>
  <c r="C615" i="37"/>
  <c r="D615" i="37"/>
  <c r="B616" i="37"/>
  <c r="B617" i="37"/>
  <c r="B618" i="37"/>
  <c r="C618" i="37"/>
  <c r="D618" i="37"/>
  <c r="G618" i="37" s="1"/>
  <c r="B619" i="37"/>
  <c r="C619" i="37"/>
  <c r="D619" i="37"/>
  <c r="G619" i="37" s="1"/>
  <c r="B620" i="37"/>
  <c r="B621" i="37"/>
  <c r="C621" i="37"/>
  <c r="G621" i="37" s="1"/>
  <c r="D621" i="37"/>
  <c r="B622" i="37"/>
  <c r="C622" i="37"/>
  <c r="G622" i="37" s="1"/>
  <c r="D622" i="37"/>
  <c r="B623" i="37"/>
  <c r="B624" i="37"/>
  <c r="C624" i="37"/>
  <c r="D624" i="37"/>
  <c r="B625" i="37"/>
  <c r="C625" i="37"/>
  <c r="D625" i="37"/>
  <c r="B626" i="37"/>
  <c r="B627" i="37"/>
  <c r="B628" i="37"/>
  <c r="C628" i="37"/>
  <c r="D628" i="37"/>
  <c r="G628" i="37" s="1"/>
  <c r="B629" i="37"/>
  <c r="C629" i="37"/>
  <c r="D629" i="37"/>
  <c r="G629" i="37" s="1"/>
  <c r="B630" i="37"/>
  <c r="B631" i="37"/>
  <c r="B632" i="37"/>
  <c r="B633" i="37"/>
  <c r="B634" i="37"/>
  <c r="B635" i="37"/>
  <c r="B636" i="37"/>
  <c r="B637" i="37"/>
  <c r="B638" i="37"/>
  <c r="C638" i="37"/>
  <c r="D638" i="37"/>
  <c r="G638" i="37" s="1"/>
  <c r="B639" i="37"/>
  <c r="C639" i="37"/>
  <c r="D639" i="37"/>
  <c r="B640" i="37"/>
  <c r="C640" i="37"/>
  <c r="D640" i="37"/>
  <c r="B641" i="37"/>
  <c r="C641" i="37"/>
  <c r="H641" i="37" s="1"/>
  <c r="D641" i="37"/>
  <c r="B642" i="37"/>
  <c r="B643" i="37"/>
  <c r="C643" i="37"/>
  <c r="G643" i="37" s="1"/>
  <c r="D643" i="37"/>
  <c r="B644" i="37"/>
  <c r="C644" i="37"/>
  <c r="D644" i="37"/>
  <c r="H644" i="37" s="1"/>
  <c r="B645" i="37"/>
  <c r="C645" i="37"/>
  <c r="D645" i="37"/>
  <c r="B646" i="37"/>
  <c r="C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G665" i="37" s="1"/>
  <c r="D665" i="37"/>
  <c r="B666" i="37"/>
  <c r="C666" i="37"/>
  <c r="D666" i="37"/>
  <c r="H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C982" i="37"/>
  <c r="H982" i="37" s="1"/>
  <c r="D982" i="37"/>
  <c r="B983" i="37"/>
  <c r="B984" i="37"/>
  <c r="B985" i="37"/>
  <c r="C985" i="37"/>
  <c r="G985" i="37" s="1"/>
  <c r="D985" i="37"/>
  <c r="B986" i="37"/>
  <c r="C986" i="37"/>
  <c r="D986" i="37"/>
  <c r="B987" i="37"/>
  <c r="C987" i="37"/>
  <c r="G987" i="37" s="1"/>
  <c r="D987" i="37"/>
  <c r="B988" i="37"/>
  <c r="C988" i="37"/>
  <c r="D988" i="37"/>
  <c r="B989" i="37"/>
  <c r="C989" i="37"/>
  <c r="G989" i="37" s="1"/>
  <c r="D989" i="37"/>
  <c r="B990" i="37"/>
  <c r="B991" i="37"/>
  <c r="C991" i="37"/>
  <c r="D991" i="37"/>
  <c r="B992" i="37"/>
  <c r="C992" i="37"/>
  <c r="D992" i="37"/>
  <c r="B993" i="37"/>
  <c r="C993" i="37"/>
  <c r="D993" i="37"/>
  <c r="G993" i="37" s="1"/>
  <c r="B994" i="37"/>
  <c r="C994" i="37"/>
  <c r="D994" i="37"/>
  <c r="B995" i="37"/>
  <c r="C995" i="37"/>
  <c r="D995" i="37"/>
  <c r="B996" i="37"/>
  <c r="C996" i="37"/>
  <c r="D996" i="37"/>
  <c r="B997" i="37"/>
  <c r="C997" i="37"/>
  <c r="D997" i="37"/>
  <c r="G997" i="37" s="1"/>
  <c r="B998" i="37"/>
  <c r="C998" i="37"/>
  <c r="D998" i="37"/>
  <c r="B999" i="37"/>
  <c r="C999" i="37"/>
  <c r="D999" i="37"/>
  <c r="B1000" i="37"/>
  <c r="B1001" i="37"/>
  <c r="C1001" i="37"/>
  <c r="D1001" i="37"/>
  <c r="B1002" i="37"/>
  <c r="G1002" i="37" s="1"/>
  <c r="C1002" i="37"/>
  <c r="D1002" i="37"/>
  <c r="B1003" i="37"/>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D1021" i="37"/>
  <c r="G1021" i="37" s="1"/>
  <c r="B1022" i="37"/>
  <c r="C1022" i="37"/>
  <c r="D1022" i="37"/>
  <c r="G1022" i="37" s="1"/>
  <c r="B1023" i="37"/>
  <c r="B1024" i="37"/>
  <c r="C1024" i="37"/>
  <c r="D1024" i="37"/>
  <c r="G1024" i="37"/>
  <c r="B1025" i="37"/>
  <c r="C1025" i="37"/>
  <c r="D1025" i="37"/>
  <c r="B1026" i="37"/>
  <c r="C1026" i="37"/>
  <c r="G1026" i="37" s="1"/>
  <c r="D1026" i="37"/>
  <c r="B1027" i="37"/>
  <c r="B1028" i="37"/>
  <c r="C1028" i="37"/>
  <c r="D1028" i="37"/>
  <c r="B1029" i="37"/>
  <c r="C1029" i="37"/>
  <c r="G1029" i="37" s="1"/>
  <c r="D1029" i="37"/>
  <c r="B1030" i="37"/>
  <c r="C1030" i="37"/>
  <c r="D1030" i="37"/>
  <c r="B1031" i="37"/>
  <c r="C1031" i="37"/>
  <c r="G1031" i="37" s="1"/>
  <c r="D1031" i="37"/>
  <c r="B1032" i="37"/>
  <c r="C1032" i="37"/>
  <c r="D1032" i="37"/>
  <c r="B1033" i="37"/>
  <c r="C1033" i="37"/>
  <c r="G1033" i="37" s="1"/>
  <c r="D1033" i="37"/>
  <c r="B1034" i="37"/>
  <c r="B1035" i="37"/>
  <c r="C1035" i="37"/>
  <c r="D1035" i="37"/>
  <c r="B1036" i="37"/>
  <c r="G1036" i="37" s="1"/>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G1077" i="37" s="1"/>
  <c r="D1077" i="37"/>
  <c r="B1078" i="37"/>
  <c r="C1078" i="37"/>
  <c r="D1078" i="37"/>
  <c r="B1079" i="37"/>
  <c r="C1079" i="37"/>
  <c r="G1079" i="37" s="1"/>
  <c r="D1079" i="37"/>
  <c r="B1080" i="37"/>
  <c r="C1080" i="37"/>
  <c r="D1080" i="37"/>
  <c r="B1081" i="37"/>
  <c r="C1081" i="37"/>
  <c r="G1081" i="37" s="1"/>
  <c r="D1081" i="37"/>
  <c r="B1082" i="37"/>
  <c r="C1082" i="37"/>
  <c r="D1082" i="37"/>
  <c r="B1083" i="37"/>
  <c r="C1083" i="37"/>
  <c r="G1083" i="37" s="1"/>
  <c r="D1083" i="37"/>
  <c r="B1084" i="37"/>
  <c r="C1084" i="37"/>
  <c r="D1084" i="37"/>
  <c r="B1085" i="37"/>
  <c r="C1085" i="37"/>
  <c r="G1085" i="37" s="1"/>
  <c r="D1085" i="37"/>
  <c r="B1086" i="37"/>
  <c r="C1086" i="37"/>
  <c r="D1086" i="37"/>
  <c r="B1087" i="37"/>
  <c r="C1087" i="37"/>
  <c r="G1087" i="37" s="1"/>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D1113" i="37"/>
  <c r="B1114" i="37"/>
  <c r="C1114" i="37"/>
  <c r="G1114" i="37" s="1"/>
  <c r="D1114" i="37"/>
  <c r="B1115" i="37"/>
  <c r="C1115" i="37"/>
  <c r="D1115" i="37"/>
  <c r="B1116" i="37"/>
  <c r="B1117" i="37"/>
  <c r="G1117" i="37" s="1"/>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G1133" i="37" s="1"/>
  <c r="D1133" i="37"/>
  <c r="B1134" i="37"/>
  <c r="B1135" i="37"/>
  <c r="G1135" i="37" s="1"/>
  <c r="C1135" i="37"/>
  <c r="D1135" i="37"/>
  <c r="B1136" i="37"/>
  <c r="C1136" i="37"/>
  <c r="D1136" i="37"/>
  <c r="B1137" i="37"/>
  <c r="C1137" i="37"/>
  <c r="D1137" i="37"/>
  <c r="B1138" i="37"/>
  <c r="B1139" i="37"/>
  <c r="B1140" i="37"/>
  <c r="B1141" i="37"/>
  <c r="C1141" i="37"/>
  <c r="H1141" i="37" s="1"/>
  <c r="D1141" i="37"/>
  <c r="B1142" i="37"/>
  <c r="C1142" i="37"/>
  <c r="D1142" i="37"/>
  <c r="H1142" i="37" s="1"/>
  <c r="B1143" i="37"/>
  <c r="B1144" i="37"/>
  <c r="C1144" i="37"/>
  <c r="D1144" i="37"/>
  <c r="G1144" i="37"/>
  <c r="B1145" i="37"/>
  <c r="C1145" i="37"/>
  <c r="D1145" i="37"/>
  <c r="G1145" i="37"/>
  <c r="B1146" i="37"/>
  <c r="C1146" i="37"/>
  <c r="G1146" i="37" s="1"/>
  <c r="D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D1206" i="37"/>
  <c r="B1207" i="37"/>
  <c r="C1207" i="37"/>
  <c r="D1207" i="37"/>
  <c r="B1208" i="37"/>
  <c r="B1209" i="37"/>
  <c r="G1209" i="37" s="1"/>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G1322" i="37" s="1"/>
  <c r="B1323" i="37"/>
  <c r="C1323" i="37"/>
  <c r="D1323" i="37"/>
  <c r="G1323" i="37" s="1"/>
  <c r="B1324" i="37"/>
  <c r="C1324" i="37"/>
  <c r="D1324" i="37"/>
  <c r="G1324" i="37" s="1"/>
  <c r="B1325" i="37"/>
  <c r="B1326" i="37"/>
  <c r="C1326" i="37"/>
  <c r="D1326" i="37"/>
  <c r="B1327" i="37"/>
  <c r="C1327" i="37"/>
  <c r="D1327" i="37"/>
  <c r="B1328" i="37"/>
  <c r="G1328" i="37" s="1"/>
  <c r="C1328" i="37"/>
  <c r="D1328" i="37"/>
  <c r="B1329" i="37"/>
  <c r="G1329" i="37" s="1"/>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G1346" i="37" s="1"/>
  <c r="C1346" i="37"/>
  <c r="D1346" i="37"/>
  <c r="B1347" i="37"/>
  <c r="G1347" i="37" s="1"/>
  <c r="C1347" i="37"/>
  <c r="D1347" i="37"/>
  <c r="B1348" i="37"/>
  <c r="B1349" i="37"/>
  <c r="G1349" i="37" s="1"/>
  <c r="C1349" i="37"/>
  <c r="D1349" i="37"/>
  <c r="B1350" i="37"/>
  <c r="C1350" i="37"/>
  <c r="D1350" i="37"/>
  <c r="B1351" i="37"/>
  <c r="G1351" i="37" s="1"/>
  <c r="C1351" i="37"/>
  <c r="D1351" i="37"/>
  <c r="B1352" i="37"/>
  <c r="G1352" i="37" s="1"/>
  <c r="C1352" i="37"/>
  <c r="D1352" i="37"/>
  <c r="B1353" i="37"/>
  <c r="G1353" i="37" s="1"/>
  <c r="C1353" i="37"/>
  <c r="D1353" i="37"/>
  <c r="B1354" i="37"/>
  <c r="C1354" i="37"/>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s="1"/>
  <c r="B1399" i="37"/>
  <c r="C1399" i="37"/>
  <c r="D1399" i="37"/>
  <c r="B1400" i="37"/>
  <c r="B1401" i="37"/>
  <c r="C1401" i="37"/>
  <c r="G1401" i="37" s="1"/>
  <c r="D1401" i="37"/>
  <c r="B1402" i="37"/>
  <c r="C1402" i="37"/>
  <c r="G1402" i="37" s="1"/>
  <c r="D1402" i="37"/>
  <c r="B1403" i="37"/>
  <c r="C1403" i="37"/>
  <c r="G1403" i="37" s="1"/>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D1413" i="37"/>
  <c r="G1413" i="37" s="1"/>
  <c r="B1414" i="37"/>
  <c r="C1414" i="37"/>
  <c r="D1414" i="37"/>
  <c r="H1414" i="37" s="1"/>
  <c r="B1415" i="37"/>
  <c r="C1415" i="37"/>
  <c r="D1415" i="37"/>
  <c r="G1415" i="37" s="1"/>
  <c r="B1416" i="37"/>
  <c r="C1416" i="37"/>
  <c r="D1416" i="37"/>
  <c r="G1416" i="37" s="1"/>
  <c r="B1417" i="37"/>
  <c r="C1417" i="37"/>
  <c r="D1417" i="37"/>
  <c r="G1417" i="37" s="1"/>
  <c r="B1418" i="37"/>
  <c r="C1418" i="37"/>
  <c r="D1418" i="37"/>
  <c r="H1418" i="37" s="1"/>
  <c r="B1419" i="37"/>
  <c r="C1419" i="37"/>
  <c r="D1419" i="37"/>
  <c r="G1419" i="37" s="1"/>
  <c r="B1420" i="37"/>
  <c r="C1420" i="37"/>
  <c r="D1420" i="37"/>
  <c r="G1420" i="37" s="1"/>
  <c r="B1421" i="37"/>
  <c r="C1421" i="37"/>
  <c r="D1421" i="37"/>
  <c r="G1421" i="37" s="1"/>
  <c r="B1422" i="37"/>
  <c r="C1422" i="37"/>
  <c r="D1422" i="37"/>
  <c r="H1422" i="37" s="1"/>
  <c r="B1423" i="37"/>
  <c r="B1424" i="37"/>
  <c r="B1425" i="37"/>
  <c r="B1426" i="37"/>
  <c r="B1427" i="37"/>
  <c r="C1427" i="37"/>
  <c r="D1427" i="37"/>
  <c r="G1427" i="37" s="1"/>
  <c r="I1427" i="37" s="1"/>
  <c r="B1428" i="37"/>
  <c r="C1428" i="37"/>
  <c r="D1428" i="37"/>
  <c r="G1428" i="37" s="1"/>
  <c r="I1428" i="37" s="1"/>
  <c r="B1429" i="37"/>
  <c r="C1429" i="37"/>
  <c r="D1429" i="37"/>
  <c r="H1429" i="37" s="1"/>
  <c r="B1430" i="37"/>
  <c r="C1430" i="37"/>
  <c r="D1430" i="37"/>
  <c r="G1430" i="37" s="1"/>
  <c r="I1430" i="37" s="1"/>
  <c r="B1431" i="37"/>
  <c r="C1431" i="37"/>
  <c r="D1431" i="37"/>
  <c r="G1431" i="37" s="1"/>
  <c r="I1431" i="37" s="1"/>
  <c r="B1432" i="37"/>
  <c r="C1432" i="37"/>
  <c r="D1432" i="37"/>
  <c r="G1432" i="37" s="1"/>
  <c r="I1432" i="37" s="1"/>
  <c r="B1433" i="37"/>
  <c r="B1434" i="37"/>
  <c r="C1434" i="37"/>
  <c r="G1434" i="37" s="1"/>
  <c r="I1434" i="37" s="1"/>
  <c r="D1434" i="37"/>
  <c r="B1435" i="37"/>
  <c r="C1435" i="37"/>
  <c r="G1435" i="37" s="1"/>
  <c r="I1435" i="37" s="1"/>
  <c r="D1435" i="37"/>
  <c r="B1436" i="37"/>
  <c r="C1436" i="37"/>
  <c r="G1436" i="37" s="1"/>
  <c r="D1436" i="37"/>
  <c r="B1437" i="37"/>
  <c r="C1437" i="37"/>
  <c r="G1437" i="37" s="1"/>
  <c r="I1437" i="37" s="1"/>
  <c r="D1437" i="37"/>
  <c r="B1438" i="37"/>
  <c r="C1438" i="37"/>
  <c r="G1438" i="37" s="1"/>
  <c r="I1438" i="37" s="1"/>
  <c r="D1438" i="37"/>
  <c r="B1439" i="37"/>
  <c r="C1439" i="37"/>
  <c r="G1439" i="37" s="1"/>
  <c r="I1439" i="37" s="1"/>
  <c r="D1439" i="37"/>
  <c r="B1440" i="37"/>
  <c r="C1440" i="37"/>
  <c r="G1440" i="37" s="1"/>
  <c r="D1440" i="37"/>
  <c r="B1441" i="37"/>
  <c r="B1442" i="37"/>
  <c r="B1443" i="37"/>
  <c r="C1443" i="37"/>
  <c r="D1443" i="37"/>
  <c r="G1443" i="37"/>
  <c r="B1444" i="37"/>
  <c r="C1444" i="37"/>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G1473" i="37"/>
  <c r="B1474" i="37"/>
  <c r="C1474" i="37"/>
  <c r="B1475" i="37"/>
  <c r="C1475" i="37"/>
  <c r="H1475" i="37" s="1"/>
  <c r="B1476" i="37"/>
  <c r="G1476" i="37" s="1"/>
  <c r="C1476" i="37"/>
  <c r="H1476" i="37" s="1"/>
  <c r="B1477" i="37"/>
  <c r="C1477" i="37"/>
  <c r="G1477" i="37" s="1"/>
  <c r="B1478" i="37"/>
  <c r="C1478" i="37"/>
  <c r="B1479" i="37"/>
  <c r="G1479" i="37" s="1"/>
  <c r="C1479" i="37"/>
  <c r="B1480" i="37"/>
  <c r="B1481" i="37"/>
  <c r="C1481" i="37"/>
  <c r="H1481" i="37" s="1"/>
  <c r="B1482" i="37"/>
  <c r="C1482" i="37"/>
  <c r="B1483" i="37"/>
  <c r="G1483" i="37" s="1"/>
  <c r="C1483" i="37"/>
  <c r="B1484" i="37"/>
  <c r="C1484" i="37"/>
  <c r="H1484" i="37" s="1"/>
  <c r="B1485" i="37"/>
  <c r="G1485" i="37" s="1"/>
  <c r="C1485" i="37"/>
  <c r="B1486" i="37"/>
  <c r="B1487" i="37"/>
  <c r="G1487" i="37" s="1"/>
  <c r="C1487" i="37"/>
  <c r="B1488" i="37"/>
  <c r="B1489" i="37"/>
  <c r="C1489" i="37"/>
  <c r="H1489" i="37" s="1"/>
  <c r="B1490" i="37"/>
  <c r="C1490" i="37"/>
  <c r="G1490" i="37" s="1"/>
  <c r="B1491" i="37"/>
  <c r="G1491" i="37" s="1"/>
  <c r="C1491" i="37"/>
  <c r="B1492" i="37"/>
  <c r="C1492" i="37"/>
  <c r="H1492" i="37" s="1"/>
  <c r="B1493" i="37"/>
  <c r="G1493" i="37" s="1"/>
  <c r="C1493" i="37"/>
  <c r="B1494" i="37"/>
  <c r="C1494" i="37"/>
  <c r="B1495" i="37"/>
  <c r="G1495" i="37" s="1"/>
  <c r="C1495" i="37"/>
  <c r="B1496" i="37"/>
  <c r="G1496" i="37" s="1"/>
  <c r="C1496" i="37"/>
  <c r="H1496" i="37" s="1"/>
  <c r="B1497" i="37"/>
  <c r="B1498" i="37"/>
  <c r="C1498" i="37"/>
  <c r="B1499" i="37"/>
  <c r="G1499" i="37" s="1"/>
  <c r="C1499" i="37"/>
  <c r="B1500" i="37"/>
  <c r="G1500" i="37" s="1"/>
  <c r="C1500" i="37"/>
  <c r="H1500" i="37" s="1"/>
  <c r="B1501" i="37"/>
  <c r="C1501" i="37"/>
  <c r="G1501" i="37"/>
  <c r="B1502" i="37"/>
  <c r="C1502" i="37"/>
  <c r="B1503" i="37"/>
  <c r="B1504" i="37"/>
  <c r="B1505" i="37"/>
  <c r="B1506" i="37"/>
  <c r="C1506" i="37"/>
  <c r="B1507" i="37"/>
  <c r="G1507" i="37" s="1"/>
  <c r="C1507" i="37"/>
  <c r="B1508" i="37"/>
  <c r="G1508" i="37" s="1"/>
  <c r="C1508" i="37"/>
  <c r="H1508" i="37" s="1"/>
  <c r="B1509" i="37"/>
  <c r="G1509" i="37" s="1"/>
  <c r="C1509" i="37"/>
  <c r="B1510" i="37"/>
  <c r="B1511" i="37"/>
  <c r="B1512" i="37"/>
  <c r="G1512" i="37" s="1"/>
  <c r="C1512" i="37"/>
  <c r="H1512" i="37" s="1"/>
  <c r="B1513" i="37"/>
  <c r="C1513" i="37"/>
  <c r="H1513" i="37" s="1"/>
  <c r="B1514" i="37"/>
  <c r="C1514" i="37"/>
  <c r="B1515" i="37"/>
  <c r="G1515" i="37" s="1"/>
  <c r="C1515" i="37"/>
  <c r="H1515" i="37" s="1"/>
  <c r="B1516" i="37"/>
  <c r="B1517" i="37"/>
  <c r="C1517" i="37"/>
  <c r="G1517" i="37" s="1"/>
  <c r="B1518" i="37"/>
  <c r="C1518" i="37"/>
  <c r="B1519" i="37"/>
  <c r="G1519" i="37" s="1"/>
  <c r="C1519" i="37"/>
  <c r="B1520" i="37"/>
  <c r="C1520" i="37"/>
  <c r="H1520" i="37" s="1"/>
  <c r="B1521" i="37"/>
  <c r="B1522" i="37"/>
  <c r="C1522" i="37"/>
  <c r="B1523" i="37"/>
  <c r="C1523" i="37"/>
  <c r="H1523" i="37" s="1"/>
  <c r="B1524" i="37"/>
  <c r="C1524" i="37"/>
  <c r="H1524" i="37" s="1"/>
  <c r="B1525" i="37"/>
  <c r="C1525" i="37"/>
  <c r="H1525" i="37" s="1"/>
  <c r="B1526" i="37"/>
  <c r="B1527" i="37"/>
  <c r="C1527" i="37"/>
  <c r="H1527" i="37" s="1"/>
  <c r="B1528" i="37"/>
  <c r="C1528" i="37"/>
  <c r="H1528" i="37" s="1"/>
  <c r="B1529" i="37"/>
  <c r="C1529" i="37"/>
  <c r="G1529" i="37" s="1"/>
  <c r="B1530" i="37"/>
  <c r="C1530" i="37"/>
  <c r="B1531" i="37"/>
  <c r="B1532" i="37"/>
  <c r="C1532" i="37"/>
  <c r="H1532" i="37" s="1"/>
  <c r="B1533" i="37"/>
  <c r="C1533" i="37"/>
  <c r="H1533" i="37" s="1"/>
  <c r="B1534" i="37"/>
  <c r="C1534" i="37"/>
  <c r="B1535" i="37"/>
  <c r="G1535" i="37" s="1"/>
  <c r="C1535" i="37"/>
  <c r="H1535" i="37" s="1"/>
  <c r="B1536" i="37"/>
  <c r="B1537" i="37"/>
  <c r="C1537" i="37"/>
  <c r="G1537" i="37" s="1"/>
  <c r="B1538" i="37"/>
  <c r="C1538" i="37"/>
  <c r="B1539" i="37"/>
  <c r="G1539" i="37" s="1"/>
  <c r="C1539" i="37"/>
  <c r="B1540" i="37"/>
  <c r="G1540" i="37" s="1"/>
  <c r="C1540" i="37"/>
  <c r="H1540" i="37" s="1"/>
  <c r="B1541" i="37"/>
  <c r="B1542" i="37"/>
  <c r="C1542" i="37"/>
  <c r="B1543" i="37"/>
  <c r="C1543" i="37"/>
  <c r="H1543" i="37" s="1"/>
  <c r="B1544" i="37"/>
  <c r="G1544" i="37" s="1"/>
  <c r="C1544" i="37"/>
  <c r="H1544" i="37" s="1"/>
  <c r="B1545" i="37"/>
  <c r="C1545" i="37"/>
  <c r="H1545" i="37" s="1"/>
  <c r="B1546" i="37"/>
  <c r="B1547" i="37"/>
  <c r="C1547" i="37"/>
  <c r="H1547" i="37" s="1"/>
  <c r="B1548" i="37"/>
  <c r="G1548" i="37" s="1"/>
  <c r="C1548" i="37"/>
  <c r="H1548" i="37" s="1"/>
  <c r="B1549" i="37"/>
  <c r="C1549" i="37"/>
  <c r="G1549" i="37" s="1"/>
  <c r="B1550" i="37"/>
  <c r="C1550" i="37"/>
  <c r="B1551" i="37"/>
  <c r="B1552" i="37"/>
  <c r="G1552" i="37" s="1"/>
  <c r="C1552" i="37"/>
  <c r="H1552" i="37" s="1"/>
  <c r="B1553" i="37"/>
  <c r="C1553" i="37"/>
  <c r="H1553" i="37" s="1"/>
  <c r="B1554" i="37"/>
  <c r="C1554" i="37"/>
  <c r="B1555" i="37"/>
  <c r="G1555" i="37" s="1"/>
  <c r="C1555" i="37"/>
  <c r="H1555" i="37" s="1"/>
  <c r="B1556" i="37"/>
  <c r="G1556" i="37" s="1"/>
  <c r="C1556" i="37"/>
  <c r="H1556" i="37" s="1"/>
  <c r="B1557" i="37"/>
  <c r="B1558" i="37"/>
  <c r="C1558" i="37"/>
  <c r="B1559" i="37"/>
  <c r="G1559" i="37" s="1"/>
  <c r="C1559" i="37"/>
  <c r="B1560" i="37"/>
  <c r="G1560" i="37" s="1"/>
  <c r="C1560" i="37"/>
  <c r="H1560" i="37" s="1"/>
  <c r="B1561" i="37"/>
  <c r="G1561" i="37" s="1"/>
  <c r="C1561" i="37"/>
  <c r="Q3" i="3"/>
  <c r="H1561" i="37"/>
  <c r="H1559" i="37"/>
  <c r="H1549" i="37"/>
  <c r="H1539" i="37"/>
  <c r="H1529" i="37"/>
  <c r="H1519" i="37"/>
  <c r="H1509" i="37"/>
  <c r="H1507" i="37"/>
  <c r="H1501" i="37"/>
  <c r="H1499" i="37"/>
  <c r="H1495" i="37"/>
  <c r="H1493" i="37"/>
  <c r="H1491" i="37"/>
  <c r="H1487" i="37"/>
  <c r="H1485" i="37"/>
  <c r="H1483" i="37"/>
  <c r="H1479" i="37"/>
  <c r="H1477" i="37"/>
  <c r="H1473" i="37"/>
  <c r="H1467" i="37"/>
  <c r="H1465" i="37"/>
  <c r="H1445" i="37"/>
  <c r="H1444" i="37"/>
  <c r="H1443" i="37"/>
  <c r="H1439" i="37"/>
  <c r="H1438" i="37"/>
  <c r="H1437" i="37"/>
  <c r="H1435" i="37"/>
  <c r="H1434" i="37"/>
  <c r="H1432" i="37"/>
  <c r="H1431" i="37"/>
  <c r="H1430" i="37"/>
  <c r="H1428" i="37"/>
  <c r="H1427" i="37"/>
  <c r="H1421" i="37"/>
  <c r="H1420" i="37"/>
  <c r="H1419" i="37"/>
  <c r="H1417" i="37"/>
  <c r="H1416" i="37"/>
  <c r="H1415" i="37"/>
  <c r="H1413" i="37"/>
  <c r="H1410" i="37"/>
  <c r="H1409" i="37"/>
  <c r="H1408" i="37"/>
  <c r="H1407" i="37"/>
  <c r="H1406" i="37"/>
  <c r="H1405"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5" i="37"/>
  <c r="H994" i="37"/>
  <c r="H993"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4" i="37"/>
  <c r="H663" i="37"/>
  <c r="H662" i="37"/>
  <c r="H661" i="37"/>
  <c r="H660" i="37"/>
  <c r="H659" i="37"/>
  <c r="H658" i="37"/>
  <c r="H657" i="37"/>
  <c r="H656" i="37"/>
  <c r="H655" i="37"/>
  <c r="H654" i="37"/>
  <c r="H653" i="37"/>
  <c r="H652" i="37"/>
  <c r="H651" i="37"/>
  <c r="H650" i="37"/>
  <c r="H649" i="37"/>
  <c r="H648" i="37"/>
  <c r="H647" i="37"/>
  <c r="H646" i="37"/>
  <c r="H645"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88" i="37"/>
  <c r="H187" i="37"/>
  <c r="H185" i="37"/>
  <c r="H183" i="37"/>
  <c r="H182" i="37"/>
  <c r="H181" i="37"/>
  <c r="H179" i="37"/>
  <c r="H178" i="37"/>
  <c r="H177" i="37"/>
  <c r="H173" i="37"/>
  <c r="H172" i="37"/>
  <c r="H171" i="37"/>
  <c r="H168" i="37"/>
  <c r="H166" i="37"/>
  <c r="H165" i="37"/>
  <c r="H158" i="37"/>
  <c r="H156" i="37"/>
  <c r="H155" i="37"/>
  <c r="H154" i="37"/>
  <c r="H153" i="37"/>
  <c r="H152" i="37"/>
  <c r="H148" i="37"/>
  <c r="H147" i="37"/>
  <c r="H146" i="37"/>
  <c r="H145" i="37"/>
  <c r="H144" i="37"/>
  <c r="H143" i="37"/>
  <c r="H142" i="37"/>
  <c r="H141" i="37"/>
  <c r="H140" i="37"/>
  <c r="H139" i="37"/>
  <c r="H136" i="37"/>
  <c r="H135"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E31" i="3" s="1"/>
  <c r="H31" i="3"/>
  <c r="G32" i="3"/>
  <c r="H32" i="3"/>
  <c r="G33" i="3"/>
  <c r="H33" i="3"/>
  <c r="G34" i="3"/>
  <c r="H34" i="3"/>
  <c r="E34" i="3" s="1"/>
  <c r="B34" i="3" s="1"/>
  <c r="G35" i="3"/>
  <c r="H35" i="3"/>
  <c r="G36" i="3"/>
  <c r="H36" i="3"/>
  <c r="G37" i="3"/>
  <c r="H37" i="3"/>
  <c r="E37" i="3"/>
  <c r="B37" i="3" s="1"/>
  <c r="G38" i="3"/>
  <c r="E38" i="3" s="1"/>
  <c r="H38" i="3"/>
  <c r="G39" i="3"/>
  <c r="H39" i="3"/>
  <c r="G40" i="3"/>
  <c r="H40" i="3"/>
  <c r="G41" i="3"/>
  <c r="H41" i="3"/>
  <c r="G42" i="3"/>
  <c r="H42" i="3"/>
  <c r="E42" i="3" s="1"/>
  <c r="B42" i="3" s="1"/>
  <c r="G43" i="3"/>
  <c r="H43" i="3"/>
  <c r="G44" i="3"/>
  <c r="H44" i="3"/>
  <c r="G45" i="3"/>
  <c r="E45" i="3" s="1"/>
  <c r="B45" i="3" s="1"/>
  <c r="H45" i="3"/>
  <c r="G46" i="3"/>
  <c r="E46" i="3" s="1"/>
  <c r="H46" i="3"/>
  <c r="G47" i="3"/>
  <c r="E47" i="3" s="1"/>
  <c r="H47" i="3"/>
  <c r="G48" i="3"/>
  <c r="H48" i="3"/>
  <c r="G49" i="3"/>
  <c r="E49" i="3" s="1"/>
  <c r="B49" i="3" s="1"/>
  <c r="H49" i="3"/>
  <c r="G50" i="3"/>
  <c r="H50" i="3"/>
  <c r="E50" i="3" s="1"/>
  <c r="B50" i="3" s="1"/>
  <c r="G51" i="3"/>
  <c r="E51" i="3" s="1"/>
  <c r="H51" i="3"/>
  <c r="G52" i="3"/>
  <c r="H52" i="3"/>
  <c r="G53" i="3"/>
  <c r="H53" i="3"/>
  <c r="E53" i="3"/>
  <c r="B53" i="3" s="1"/>
  <c r="G54" i="3"/>
  <c r="E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c r="B162" i="3" s="1"/>
  <c r="G164" i="3"/>
  <c r="E164" i="3" s="1"/>
  <c r="G166" i="3"/>
  <c r="E166" i="3" s="1"/>
  <c r="B166" i="3" s="1"/>
  <c r="G212" i="3"/>
  <c r="H212" i="3"/>
  <c r="G260" i="3"/>
  <c r="H260" i="3"/>
  <c r="E260" i="3" s="1"/>
  <c r="G263" i="3"/>
  <c r="E263" i="3" s="1"/>
  <c r="B263" i="3" s="1"/>
  <c r="H263" i="3"/>
  <c r="G264" i="3"/>
  <c r="E264" i="3" s="1"/>
  <c r="B264" i="3" s="1"/>
  <c r="H264" i="3"/>
  <c r="G265" i="3"/>
  <c r="H265" i="3"/>
  <c r="E265" i="3" s="1"/>
  <c r="G268" i="3"/>
  <c r="H268" i="3"/>
  <c r="E268" i="3"/>
  <c r="G269" i="3"/>
  <c r="E269" i="3" s="1"/>
  <c r="B269" i="3" s="1"/>
  <c r="H269" i="3"/>
  <c r="G270" i="3"/>
  <c r="E270" i="3" s="1"/>
  <c r="H270" i="3"/>
  <c r="G271" i="3"/>
  <c r="H271" i="3"/>
  <c r="G272" i="3"/>
  <c r="E272" i="3" s="1"/>
  <c r="B272" i="3" s="1"/>
  <c r="H272" i="3"/>
  <c r="G273" i="3"/>
  <c r="H273" i="3"/>
  <c r="E273" i="3" s="1"/>
  <c r="G274" i="3"/>
  <c r="E274" i="3" s="1"/>
  <c r="H274" i="3"/>
  <c r="G275" i="3"/>
  <c r="E275" i="3" s="1"/>
  <c r="H275" i="3"/>
  <c r="G276" i="3"/>
  <c r="H276" i="3"/>
  <c r="E276" i="3"/>
  <c r="G277" i="3"/>
  <c r="E277" i="3" s="1"/>
  <c r="B277" i="3" s="1"/>
  <c r="H277" i="3"/>
  <c r="G278" i="3"/>
  <c r="E278" i="3" s="1"/>
  <c r="G279" i="3"/>
  <c r="E279" i="3" s="1"/>
  <c r="B279" i="3" s="1"/>
  <c r="H279" i="3"/>
  <c r="G280" i="3"/>
  <c r="E280" i="3" s="1"/>
  <c r="H280" i="3"/>
  <c r="G283" i="3"/>
  <c r="H283" i="3"/>
  <c r="E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F282" i="3"/>
  <c r="F281" i="3"/>
  <c r="F280" i="3"/>
  <c r="F279" i="3"/>
  <c r="F278" i="3"/>
  <c r="F277" i="3"/>
  <c r="F276" i="3"/>
  <c r="F275" i="3"/>
  <c r="B275" i="3" s="1"/>
  <c r="F274" i="3"/>
  <c r="B274" i="3" s="1"/>
  <c r="F273" i="3"/>
  <c r="F272" i="3"/>
  <c r="F271" i="3"/>
  <c r="F270" i="3"/>
  <c r="F269" i="3"/>
  <c r="F268" i="3"/>
  <c r="F267" i="3"/>
  <c r="F266" i="3"/>
  <c r="F265" i="3"/>
  <c r="B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F239" i="3" s="1"/>
  <c r="B239" i="3" s="1"/>
  <c r="L238" i="3"/>
  <c r="M238" i="3"/>
  <c r="F238" i="3"/>
  <c r="B238" i="3" s="1"/>
  <c r="L237" i="3"/>
  <c r="M237" i="3"/>
  <c r="L236" i="3"/>
  <c r="M236" i="3"/>
  <c r="L235" i="3"/>
  <c r="M235" i="3"/>
  <c r="F235" i="3" s="1"/>
  <c r="B235" i="3" s="1"/>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L204" i="3"/>
  <c r="M204" i="3"/>
  <c r="L203" i="3"/>
  <c r="M203" i="3"/>
  <c r="L202" i="3"/>
  <c r="M202" i="3"/>
  <c r="L201" i="3"/>
  <c r="M201" i="3"/>
  <c r="L200" i="3"/>
  <c r="F200" i="3" s="1"/>
  <c r="B200" i="3" s="1"/>
  <c r="M200" i="3"/>
  <c r="L199" i="3"/>
  <c r="M199" i="3"/>
  <c r="B164" i="3"/>
  <c r="B151" i="3"/>
  <c r="B143" i="3"/>
  <c r="B142" i="3"/>
  <c r="B136" i="3"/>
  <c r="B135" i="3"/>
  <c r="B134" i="3"/>
  <c r="B131" i="3"/>
  <c r="B128" i="3"/>
  <c r="B126" i="3"/>
  <c r="B123" i="3"/>
  <c r="B120" i="3"/>
  <c r="B119" i="3"/>
  <c r="B115" i="3"/>
  <c r="B112" i="3"/>
  <c r="B107" i="3"/>
  <c r="B104" i="3"/>
  <c r="B103" i="3"/>
  <c r="B99" i="3"/>
  <c r="B98" i="3"/>
  <c r="B96" i="3"/>
  <c r="B95" i="3"/>
  <c r="B91" i="3"/>
  <c r="B88" i="3"/>
  <c r="B87" i="3"/>
  <c r="B86" i="3"/>
  <c r="B83" i="3"/>
  <c r="B79" i="3"/>
  <c r="B78" i="3"/>
  <c r="B75" i="3"/>
  <c r="B71" i="3"/>
  <c r="B70" i="3"/>
  <c r="B67" i="3"/>
  <c r="B63" i="3"/>
  <c r="B62" i="3"/>
  <c r="B59" i="3"/>
  <c r="B55" i="3"/>
  <c r="B54" i="3"/>
  <c r="B51" i="3"/>
  <c r="B47" i="3"/>
  <c r="B46" i="3"/>
  <c r="B38" i="3"/>
  <c r="B31" i="3"/>
  <c r="B2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18" i="1" s="1"/>
  <c r="C506" i="37" s="1"/>
  <c r="D528" i="1"/>
  <c r="C516" i="37" s="1"/>
  <c r="D14" i="1"/>
  <c r="D23" i="1"/>
  <c r="D13" i="1" s="1"/>
  <c r="C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201" i="3" l="1"/>
  <c r="B201" i="3" s="1"/>
  <c r="G1489" i="37"/>
  <c r="G1468" i="37"/>
  <c r="G1472" i="37"/>
  <c r="G1399" i="37"/>
  <c r="H1399" i="37"/>
  <c r="G1007" i="37"/>
  <c r="E30" i="3"/>
  <c r="B30" i="3" s="1"/>
  <c r="G692" i="37"/>
  <c r="E43" i="3"/>
  <c r="B43" i="3" s="1"/>
  <c r="G666" i="37"/>
  <c r="E33" i="3"/>
  <c r="B33" i="3" s="1"/>
  <c r="G646" i="37"/>
  <c r="G644" i="37"/>
  <c r="H376" i="37"/>
  <c r="H209" i="37"/>
  <c r="H190" i="37"/>
  <c r="H184" i="37"/>
  <c r="H180" i="37"/>
  <c r="F185" i="1"/>
  <c r="H176" i="37"/>
  <c r="G166" i="37"/>
  <c r="E41" i="3"/>
  <c r="B41" i="3" s="1"/>
  <c r="G160" i="37"/>
  <c r="F204" i="3"/>
  <c r="B204" i="3" s="1"/>
  <c r="F161" i="1"/>
  <c r="F138" i="1"/>
  <c r="E39" i="3"/>
  <c r="B39" i="3" s="1"/>
  <c r="G65" i="37"/>
  <c r="E35" i="3"/>
  <c r="B35" i="3" s="1"/>
  <c r="H665" i="37"/>
  <c r="G641" i="37"/>
  <c r="G640" i="37"/>
  <c r="G639" i="37"/>
  <c r="D647" i="1"/>
  <c r="C635" i="37" s="1"/>
  <c r="G286" i="37"/>
  <c r="G285" i="37"/>
  <c r="G210" i="37"/>
  <c r="G133" i="37"/>
  <c r="G193" i="37"/>
  <c r="F196" i="1"/>
  <c r="G189" i="37"/>
  <c r="G183" i="37"/>
  <c r="F205" i="3"/>
  <c r="B205" i="3" s="1"/>
  <c r="G179" i="37"/>
  <c r="G178" i="37"/>
  <c r="G177" i="37"/>
  <c r="G171" i="37"/>
  <c r="F177" i="1"/>
  <c r="H163" i="37"/>
  <c r="H159" i="37"/>
  <c r="G156" i="37"/>
  <c r="G152" i="37"/>
  <c r="G129" i="37"/>
  <c r="G1129" i="37"/>
  <c r="H1047" i="37"/>
  <c r="F76" i="27"/>
  <c r="G1025" i="37"/>
  <c r="H997" i="37"/>
  <c r="H1146" i="37"/>
  <c r="G1137" i="37"/>
  <c r="G1047" i="37"/>
  <c r="D75" i="27"/>
  <c r="C1040" i="37" s="1"/>
  <c r="G1043" i="37"/>
  <c r="H1026" i="37"/>
  <c r="G982" i="37"/>
  <c r="G980" i="37"/>
  <c r="K20" i="37"/>
  <c r="L296" i="3"/>
  <c r="F296" i="3" s="1"/>
  <c r="F292" i="3" s="1"/>
  <c r="F421" i="1"/>
  <c r="E141" i="1"/>
  <c r="D131" i="37" s="1"/>
  <c r="E257" i="1"/>
  <c r="D247" i="37" s="1"/>
  <c r="D134" i="1"/>
  <c r="H41" i="37"/>
  <c r="G481" i="37"/>
  <c r="D223" i="1"/>
  <c r="D628" i="1"/>
  <c r="F51" i="27"/>
  <c r="D84" i="27"/>
  <c r="C1049" i="37" s="1"/>
  <c r="G1089" i="37"/>
  <c r="F131" i="27"/>
  <c r="D1372" i="37"/>
  <c r="E96" i="36"/>
  <c r="D1371" i="37" s="1"/>
  <c r="D1288" i="37"/>
  <c r="E12" i="36"/>
  <c r="C1557" i="37"/>
  <c r="H1557" i="37" s="1"/>
  <c r="K59" i="42"/>
  <c r="G1389" i="37"/>
  <c r="H328" i="37"/>
  <c r="H304" i="37"/>
  <c r="D147" i="1"/>
  <c r="H19" i="37"/>
  <c r="D424" i="1"/>
  <c r="D18" i="27"/>
  <c r="C983" i="37" s="1"/>
  <c r="F58" i="27"/>
  <c r="D92" i="27"/>
  <c r="C1057" i="37" s="1"/>
  <c r="D151" i="27"/>
  <c r="F151" i="27" s="1"/>
  <c r="F154" i="27"/>
  <c r="F188" i="27"/>
  <c r="F236" i="27"/>
  <c r="F247" i="27"/>
  <c r="C1412" i="37"/>
  <c r="D136" i="36"/>
  <c r="C1411" i="37" s="1"/>
  <c r="C1318" i="37"/>
  <c r="D42" i="36"/>
  <c r="C1471" i="37"/>
  <c r="H1471" i="37" s="1"/>
  <c r="D13" i="30"/>
  <c r="C1469" i="37" s="1"/>
  <c r="H1469" i="37" s="1"/>
  <c r="H64" i="37"/>
  <c r="H50" i="37"/>
  <c r="G179" i="3"/>
  <c r="E179" i="3" s="1"/>
  <c r="B179" i="3" s="1"/>
  <c r="H195" i="37"/>
  <c r="H162" i="37"/>
  <c r="G541" i="37"/>
  <c r="E92" i="27"/>
  <c r="D1058" i="37"/>
  <c r="C1433" i="37"/>
  <c r="D13" i="33"/>
  <c r="C1425" i="37" s="1"/>
  <c r="D1318" i="37"/>
  <c r="E42" i="36"/>
  <c r="D1317" i="37" s="1"/>
  <c r="B280" i="3"/>
  <c r="I1436" i="37"/>
  <c r="E354" i="1"/>
  <c r="D343" i="37" s="1"/>
  <c r="D116" i="1"/>
  <c r="C106" i="37" s="1"/>
  <c r="D85" i="1"/>
  <c r="C75" i="37" s="1"/>
  <c r="H76" i="37"/>
  <c r="D399" i="1"/>
  <c r="C388" i="37" s="1"/>
  <c r="G223" i="37"/>
  <c r="D204" i="1"/>
  <c r="C194" i="37" s="1"/>
  <c r="D160" i="1"/>
  <c r="D583" i="1"/>
  <c r="C571" i="37" s="1"/>
  <c r="E187" i="27"/>
  <c r="D1152" i="37" s="1"/>
  <c r="D203" i="27"/>
  <c r="E235" i="27"/>
  <c r="D1200" i="37" s="1"/>
  <c r="E45" i="33"/>
  <c r="D1457" i="37" s="1"/>
  <c r="C1372" i="37"/>
  <c r="D96" i="36"/>
  <c r="C1288" i="37"/>
  <c r="D12" i="36"/>
  <c r="C1287" i="37" s="1"/>
  <c r="D30" i="30"/>
  <c r="C1486" i="37" s="1"/>
  <c r="F261" i="3"/>
  <c r="B283" i="3"/>
  <c r="B273" i="3"/>
  <c r="G1497" i="37"/>
  <c r="I14" i="3"/>
  <c r="H1517" i="37"/>
  <c r="H1537" i="37"/>
  <c r="G1553" i="37"/>
  <c r="G1545" i="37"/>
  <c r="G1533" i="37"/>
  <c r="G1525" i="37"/>
  <c r="G1513" i="37"/>
  <c r="G1498" i="37"/>
  <c r="G1494" i="37"/>
  <c r="G1481" i="37"/>
  <c r="G1429" i="37"/>
  <c r="I1429" i="37" s="1"/>
  <c r="G1422" i="37"/>
  <c r="G1418" i="37"/>
  <c r="G1414" i="37"/>
  <c r="G1369" i="37"/>
  <c r="G1365" i="37"/>
  <c r="G1341" i="37"/>
  <c r="G1337" i="37"/>
  <c r="G1136" i="37"/>
  <c r="G1115" i="37"/>
  <c r="G1084" i="37"/>
  <c r="G1080" i="37"/>
  <c r="G1035" i="37"/>
  <c r="G1030" i="37"/>
  <c r="G1005" i="37"/>
  <c r="G1001" i="37"/>
  <c r="G986"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6" i="3"/>
  <c r="I1444" i="37"/>
  <c r="H1295" i="37"/>
  <c r="G5" i="3"/>
  <c r="E5" i="3" s="1"/>
  <c r="B5" i="3" s="1"/>
  <c r="H1403" i="37"/>
  <c r="H1436" i="37"/>
  <c r="H1440" i="37"/>
  <c r="I1440" i="37" s="1"/>
  <c r="H1447" i="37"/>
  <c r="G1558" i="37"/>
  <c r="G1554" i="37"/>
  <c r="G1550" i="37"/>
  <c r="G1547" i="37"/>
  <c r="G1543" i="37"/>
  <c r="G1538" i="37"/>
  <c r="G1534" i="37"/>
  <c r="G1530" i="37"/>
  <c r="G1527" i="37"/>
  <c r="G1523" i="37"/>
  <c r="G1518" i="37"/>
  <c r="G1514" i="37"/>
  <c r="G1506" i="37"/>
  <c r="G1492" i="37"/>
  <c r="C1488" i="37"/>
  <c r="H1488" i="37" s="1"/>
  <c r="G1482" i="37"/>
  <c r="G1478" i="37"/>
  <c r="G1475" i="37"/>
  <c r="G1367" i="37"/>
  <c r="G1354" i="37"/>
  <c r="G1350" i="37"/>
  <c r="G1344" i="37"/>
  <c r="G1118" i="37"/>
  <c r="G1113" i="37"/>
  <c r="G1086" i="37"/>
  <c r="G1082" i="37"/>
  <c r="G1078" i="37"/>
  <c r="G1037" i="37"/>
  <c r="G1032" i="37"/>
  <c r="G1028" i="37"/>
  <c r="G1003" i="37"/>
  <c r="G988"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42" i="37"/>
  <c r="G1522" i="37"/>
  <c r="G1502" i="37"/>
  <c r="G1474" i="37"/>
  <c r="G1470" i="37"/>
  <c r="G1465" i="37"/>
  <c r="G1445" i="37"/>
  <c r="G1345"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25" i="37"/>
  <c r="G615" i="37"/>
  <c r="G611" i="37"/>
  <c r="G606" i="37"/>
  <c r="G588" i="37"/>
  <c r="G579" i="37"/>
  <c r="G556" i="37"/>
  <c r="G551" i="37"/>
  <c r="G522" i="37"/>
  <c r="G509" i="37"/>
  <c r="G495" i="37"/>
  <c r="G447" i="37"/>
  <c r="G434" i="37"/>
  <c r="G429"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83" i="37"/>
  <c r="G419"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645" i="37"/>
  <c r="G624" i="37"/>
  <c r="G614" i="37"/>
  <c r="G610" i="37"/>
  <c r="G605" i="37"/>
  <c r="G587" i="37"/>
  <c r="G570" i="37"/>
  <c r="G555" i="37"/>
  <c r="G550" i="37"/>
  <c r="G549" i="37"/>
  <c r="G508" i="37"/>
  <c r="G494" i="37"/>
  <c r="G432" i="37"/>
  <c r="G428" i="37"/>
  <c r="G561" i="37"/>
  <c r="G542" i="37"/>
  <c r="G528" i="37"/>
  <c r="G512" i="37"/>
  <c r="G435" i="37"/>
  <c r="G401" i="37"/>
  <c r="G393" i="37"/>
  <c r="G391" i="37"/>
  <c r="G387" i="37"/>
  <c r="G381" i="37"/>
  <c r="G379" i="37"/>
  <c r="G373" i="37"/>
  <c r="G367" i="37"/>
  <c r="G363" i="37"/>
  <c r="G357" i="37"/>
  <c r="G353" i="37"/>
  <c r="G349" i="37"/>
  <c r="G347" i="37"/>
  <c r="G341" i="37"/>
  <c r="G339" i="37"/>
  <c r="G333" i="37"/>
  <c r="G307" i="37"/>
  <c r="G271" i="37"/>
  <c r="G266" i="37"/>
  <c r="G256" i="37"/>
  <c r="G251" i="37"/>
  <c r="G240" i="37"/>
  <c r="G228" i="37"/>
  <c r="G216" i="37"/>
  <c r="G197" i="37"/>
  <c r="G164" i="37"/>
  <c r="G134" i="37"/>
  <c r="G117" i="37"/>
  <c r="G113" i="37"/>
  <c r="G110" i="37"/>
  <c r="G102" i="37"/>
  <c r="G87" i="37"/>
  <c r="G71" i="37"/>
  <c r="G68" i="37"/>
  <c r="G59" i="37"/>
  <c r="G56" i="37"/>
  <c r="G51" i="37"/>
  <c r="G48" i="37"/>
  <c r="G44" i="37"/>
  <c r="G30" i="37"/>
  <c r="G26" i="37"/>
  <c r="G21" i="37"/>
  <c r="G582" i="37"/>
  <c r="G547" i="37"/>
  <c r="G543" i="37"/>
  <c r="G525" i="37"/>
  <c r="G517" i="37"/>
  <c r="G503" i="37"/>
  <c r="G499" i="37"/>
  <c r="G477" i="37"/>
  <c r="G465" i="37"/>
  <c r="G444" i="37"/>
  <c r="G440" i="37"/>
  <c r="G436" i="37"/>
  <c r="G402" i="37"/>
  <c r="G272" i="37"/>
  <c r="G268" i="37"/>
  <c r="G257" i="37"/>
  <c r="G252" i="37"/>
  <c r="G241" i="37"/>
  <c r="G236" i="37"/>
  <c r="G224" i="37"/>
  <c r="G198" i="37"/>
  <c r="G165" i="37"/>
  <c r="G135" i="37"/>
  <c r="G118" i="37"/>
  <c r="G114" i="37"/>
  <c r="G385" i="37"/>
  <c r="G377" i="37"/>
  <c r="G371" i="37"/>
  <c r="G369" i="37"/>
  <c r="G365" i="37"/>
  <c r="G359" i="37"/>
  <c r="G351" i="37"/>
  <c r="G345"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35" i="37"/>
  <c r="G325" i="37"/>
  <c r="G317" i="37"/>
  <c r="G313" i="37"/>
  <c r="G174" i="37"/>
  <c r="G170" i="37"/>
  <c r="G155" i="37"/>
  <c r="G127" i="37"/>
  <c r="G123" i="37"/>
  <c r="G108" i="37"/>
  <c r="G104" i="37"/>
  <c r="G100" i="37"/>
  <c r="G89" i="37"/>
  <c r="G85" i="37"/>
  <c r="G42" i="37"/>
  <c r="G38" i="37"/>
  <c r="G32" i="37"/>
  <c r="G28" i="37"/>
  <c r="G15"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H10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8" i="30" l="1"/>
  <c r="G291" i="3" s="1"/>
  <c r="E291" i="3" s="1"/>
  <c r="B291" i="3" s="1"/>
  <c r="G1471" i="37"/>
  <c r="G1469" i="37"/>
  <c r="G24" i="3"/>
  <c r="F160" i="1"/>
  <c r="F647" i="1"/>
  <c r="F84" i="27"/>
  <c r="F18" i="27"/>
  <c r="I1451" i="37"/>
  <c r="I1461" i="37"/>
  <c r="D1287" i="37"/>
  <c r="K47" i="42"/>
  <c r="C124" i="37"/>
  <c r="F134" i="1"/>
  <c r="I1454" i="37"/>
  <c r="I1450" i="37"/>
  <c r="I1460" i="37"/>
  <c r="E163" i="3"/>
  <c r="B163" i="3" s="1"/>
  <c r="C137" i="37"/>
  <c r="F147" i="1"/>
  <c r="G1557" i="37"/>
  <c r="C213" i="37"/>
  <c r="H213" i="37" s="1"/>
  <c r="F223" i="1"/>
  <c r="E24" i="3"/>
  <c r="B24" i="3" s="1"/>
  <c r="G1049" i="37"/>
  <c r="H635" i="37"/>
  <c r="H1104" i="37"/>
  <c r="C1371" i="37"/>
  <c r="F96" i="36"/>
  <c r="C1317" i="37"/>
  <c r="F42" i="36"/>
  <c r="C412" i="37"/>
  <c r="F424"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H150" i="37" s="1"/>
  <c r="E159" i="1"/>
  <c r="H194" i="37"/>
  <c r="H75" i="37"/>
  <c r="C1504" i="37"/>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58" i="42" l="1"/>
  <c r="G150" i="37"/>
  <c r="G295" i="3"/>
  <c r="E295" i="3" s="1"/>
  <c r="B295" i="3" s="1"/>
  <c r="G1116" i="37"/>
  <c r="H137" i="37"/>
  <c r="G137" i="37"/>
  <c r="H1287" i="37"/>
  <c r="G1287" i="37"/>
  <c r="H1317" i="37"/>
  <c r="G1317" i="37"/>
  <c r="H124" i="37"/>
  <c r="G124"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<sst xmlns="http://schemas.openxmlformats.org/spreadsheetml/2006/main" count="4758" uniqueCount="4301">
  <si>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</si>
  <si>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</si>
  <si>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</si>
  <si>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</si>
  <si>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</si>
  <si>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</si>
  <si>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</si>
  <si>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</si>
  <si>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</si>
  <si>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</si>
  <si>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</si>
  <si>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</si>
  <si>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</si>
  <si>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</si>
  <si>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</si>
  <si>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</si>
  <si>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</si>
  <si>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</si>
  <si>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</si>
  <si>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</si>
  <si>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</si>
  <si>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</si>
  <si>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</si>
  <si>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</si>
  <si>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</si>
  <si>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</si>
  <si>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</si>
  <si>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</si>
  <si>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</si>
  <si>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</si>
  <si>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</si>
  <si>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</si>
  <si>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</si>
  <si>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</si>
  <si>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</si>
  <si>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</si>
  <si>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</si>
  <si>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</si>
  <si>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</si>
  <si>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</si>
  <si>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</si>
  <si>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</si>
  <si>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</si>
  <si>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</si>
  <si>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</si>
  <si>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</si>
  <si>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</si>
  <si>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</si>
  <si>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</si>
  <si>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</si>
  <si>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</si>
  <si>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</si>
  <si>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</si>
  <si>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</si>
  <si>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</si>
  <si>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</si>
  <si>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</si>
  <si>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</si>
  <si>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</si>
  <si>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</si>
  <si>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</si>
  <si>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</si>
  <si>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</si>
  <si>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</si>
  <si>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</si>
  <si>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</si>
  <si>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</si>
  <si>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</si>
  <si>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</si>
  <si>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</si>
  <si>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</si>
  <si>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</si>
  <si>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</si>
  <si>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</si>
  <si>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</si>
  <si>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</si>
  <si>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</si>
  <si>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</si>
  <si>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</si>
  <si>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</si>
  <si>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</si>
  <si>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</si>
  <si>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</si>
  <si>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</si>
  <si>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</si>
  <si>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</si>
  <si>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</si>
  <si>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</si>
  <si>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</si>
  <si>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</si>
  <si>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</si>
  <si>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</si>
  <si>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</si>
  <si>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</si>
  <si>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</si>
  <si>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</si>
  <si>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</si>
  <si>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</si>
  <si>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</si>
  <si>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</si>
  <si>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</si>
  <si>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</si>
  <si>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</si>
  <si>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</si>
  <si>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</si>
  <si>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</si>
  <si>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</si>
  <si>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</si>
  <si>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</si>
  <si>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</si>
  <si>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</si>
  <si>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</si>
  <si>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</si>
  <si>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</si>
  <si>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</si>
  <si>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</si>
  <si>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</si>
  <si>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</si>
  <si>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</si>
  <si>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</si>
  <si>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</si>
  <si>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</si>
  <si>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</si>
  <si>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</si>
  <si>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</si>
  <si>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</si>
  <si>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</si>
  <si>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</si>
  <si>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</si>
  <si>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</si>
  <si>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</si>
  <si>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</si>
  <si>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</si>
  <si>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</si>
  <si>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</si>
  <si>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</si>
  <si>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</si>
  <si>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</si>
  <si>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</si>
  <si>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</si>
  <si>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</si>
  <si>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</si>
  <si>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</si>
  <si>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</si>
  <si>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</si>
  <si>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</si>
  <si>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</si>
  <si>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</si>
  <si>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</si>
  <si>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</si>
  <si>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</si>
  <si>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</si>
  <si>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</si>
  <si>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</si>
  <si>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</si>
  <si>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</si>
  <si>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</si>
  <si>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</si>
  <si>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</si>
  <si>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</si>
  <si>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</si>
  <si>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</si>
  <si>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</si>
  <si>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</si>
  <si>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</si>
  <si>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</si>
  <si>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</si>
  <si>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</si>
  <si>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</si>
  <si>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</si>
  <si>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</si>
  <si>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</si>
  <si>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</si>
  <si>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</si>
  <si>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</si>
  <si>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</si>
  <si>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</si>
  <si>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</si>
  <si>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</si>
  <si>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</si>
  <si>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</si>
  <si>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</si>
  <si>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</si>
  <si>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</si>
  <si>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</si>
  <si>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</si>
  <si>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</si>
  <si>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</si>
  <si>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</si>
  <si>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</si>
  <si>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</si>
  <si>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</si>
  <si>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</si>
  <si>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</si>
  <si>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</si>
  <si>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</si>
  <si>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</si>
  <si>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</si>
  <si>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</si>
  <si>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</si>
  <si>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</si>
  <si>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</si>
  <si>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</si>
  <si>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</si>
  <si>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</si>
  <si>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</si>
  <si>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</si>
  <si>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</si>
  <si>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</si>
  <si>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</si>
  <si>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</si>
  <si>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</si>
  <si>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</si>
  <si>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</si>
  <si>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</si>
  <si>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</si>
  <si>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</si>
  <si>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</si>
  <si>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</si>
  <si>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</si>
  <si>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</si>
  <si>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</si>
  <si>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</si>
  <si>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</si>
  <si>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</si>
  <si>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</si>
  <si>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</si>
  <si>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</si>
  <si>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</si>
  <si>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</si>
  <si>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</si>
  <si>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</si>
  <si>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</si>
  <si>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</si>
  <si>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</si>
  <si>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</si>
  <si>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</si>
  <si>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</si>
  <si>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</si>
  <si>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</si>
  <si>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</si>
  <si>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</si>
  <si>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</si>
  <si>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</si>
  <si>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</si>
  <si>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</si>
  <si>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</si>
  <si>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</si>
  <si>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</si>
  <si>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</si>
  <si>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</si>
  <si>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</si>
  <si>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</si>
  <si>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</si>
  <si>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</si>
  <si>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</si>
  <si>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</si>
  <si>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</si>
  <si>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</si>
  <si>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</si>
  <si>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</si>
  <si>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</si>
  <si>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</si>
  <si>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</si>
  <si>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</si>
  <si>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</si>
  <si>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</si>
  <si>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</si>
  <si>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</si>
  <si>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</si>
  <si>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</si>
  <si>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</si>
  <si>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</si>
  <si>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</si>
  <si>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</si>
  <si>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</si>
  <si>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</si>
  <si>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</si>
  <si>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</si>
  <si>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</si>
  <si>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</si>
  <si>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</si>
  <si>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</si>
  <si>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</si>
  <si>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</si>
  <si>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</si>
  <si>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</si>
  <si>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</si>
  <si>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</si>
  <si>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</si>
  <si>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</si>
  <si>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</si>
  <si>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</si>
  <si>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</si>
  <si>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</si>
  <si>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</si>
  <si>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</si>
  <si>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</si>
  <si>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</si>
  <si>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</si>
  <si>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</si>
  <si>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</si>
  <si>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</si>
  <si>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</si>
  <si>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</si>
  <si>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</si>
  <si>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</si>
  <si>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</si>
  <si>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</si>
  <si>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</si>
  <si>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</si>
  <si>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</si>
  <si>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</si>
  <si>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</si>
  <si>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</si>
  <si>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</si>
  <si>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</si>
  <si>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</si>
  <si>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</si>
  <si>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</si>
  <si>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</si>
  <si>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</si>
  <si>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</si>
  <si>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</si>
  <si>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</si>
  <si>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</si>
  <si>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</si>
  <si>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</si>
  <si>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</si>
  <si>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</si>
  <si>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</si>
  <si>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</si>
  <si>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</si>
  <si>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</si>
  <si>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</si>
  <si>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</si>
  <si>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</si>
  <si>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</si>
  <si>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</si>
  <si>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</si>
  <si>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</si>
  <si>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</si>
  <si>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</si>
  <si>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</si>
  <si>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</si>
  <si>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</si>
  <si>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</si>
  <si>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</si>
  <si>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</si>
  <si>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</si>
  <si>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</si>
  <si>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</si>
  <si>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</si>
  <si>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</si>
  <si>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</si>
  <si>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</si>
  <si>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</si>
  <si>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</si>
  <si>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</si>
  <si>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</si>
  <si>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</si>
  <si>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</si>
  <si>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</si>
  <si>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</si>
  <si>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</si>
  <si>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</si>
  <si>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</si>
  <si>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</si>
  <si>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</si>
  <si>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</si>
  <si>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</si>
  <si>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</si>
  <si>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</si>
  <si>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</si>
  <si>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</si>
  <si>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</si>
  <si>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</si>
  <si>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</si>
  <si>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</si>
  <si>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</si>
  <si>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</si>
  <si>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</si>
  <si>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</si>
  <si>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</si>
  <si>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</si>
  <si>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</si>
  <si>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</si>
  <si>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</si>
  <si>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</si>
  <si>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</si>
  <si>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</si>
  <si>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</si>
  <si>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</si>
  <si>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</si>
  <si>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</si>
  <si>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</si>
  <si>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</si>
  <si>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</si>
  <si>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</si>
  <si>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</si>
  <si>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</si>
  <si>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</si>
  <si>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</si>
  <si>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</si>
  <si>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</si>
  <si>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</si>
  <si>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</si>
  <si>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</si>
  <si>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</si>
  <si>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</si>
  <si>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</si>
  <si>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</si>
  <si>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</si>
  <si>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</si>
  <si>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</si>
  <si>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</si>
  <si>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</si>
  <si>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</si>
  <si>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</si>
  <si>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</si>
  <si>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</si>
  <si>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</si>
  <si>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</si>
  <si>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</si>
  <si>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</si>
  <si>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</si>
  <si>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</si>
  <si>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</si>
  <si>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</si>
  <si>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</si>
  <si>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</si>
  <si>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</si>
  <si>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</si>
  <si>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</si>
  <si>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</si>
  <si>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</si>
  <si>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</si>
  <si>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</si>
  <si>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</si>
  <si>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</si>
  <si>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</si>
  <si>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</si>
  <si>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</si>
  <si>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</si>
  <si>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</si>
  <si>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</si>
  <si>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</si>
  <si>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</si>
  <si>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</si>
  <si>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</si>
  <si>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</si>
  <si>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</si>
  <si>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</si>
  <si>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</si>
  <si>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</si>
  <si>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</si>
  <si>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</si>
  <si>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</si>
  <si>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</si>
  <si>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</si>
  <si>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</si>
  <si>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</si>
  <si>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</si>
  <si>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</si>
  <si>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</si>
  <si>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</si>
  <si>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</si>
  <si>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</si>
  <si>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</si>
  <si>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</si>
  <si>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</si>
  <si>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</si>
  <si>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</si>
  <si>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</si>
  <si>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</si>
  <si>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</si>
  <si>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</si>
  <si>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</si>
  <si>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</si>
  <si>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</si>
  <si>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</si>
  <si>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</si>
  <si>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</si>
  <si>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</si>
  <si>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</si>
  <si>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</si>
  <si>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</si>
  <si>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</si>
  <si>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</si>
  <si>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</si>
  <si>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</si>
  <si>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</si>
  <si>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</si>
  <si>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</si>
  <si>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</si>
  <si>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</si>
  <si>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</si>
  <si>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</si>
  <si>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</si>
  <si>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</si>
  <si>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</si>
  <si>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</si>
  <si>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</si>
  <si>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</si>
  <si>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</si>
  <si>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</si>
  <si>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</si>
  <si>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</si>
  <si>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</si>
  <si>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</si>
  <si>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</si>
  <si>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</si>
  <si>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</si>
  <si>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</si>
  <si>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</si>
  <si>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</si>
  <si>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</si>
  <si>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</si>
  <si>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</si>
  <si>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</si>
  <si>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</si>
  <si>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</si>
  <si>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</si>
  <si>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</si>
  <si>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</si>
  <si>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</si>
  <si>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</si>
  <si>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</si>
  <si>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</si>
  <si>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</si>
  <si>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</si>
  <si>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</si>
  <si>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</si>
  <si>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</si>
  <si>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</si>
  <si>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</si>
  <si>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</si>
  <si>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</si>
  <si>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</si>
  <si>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</si>
  <si>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</si>
  <si>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</si>
  <si>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</si>
  <si>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</si>
  <si>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</si>
  <si>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</si>
  <si>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</si>
  <si>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</si>
  <si>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</si>
  <si>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</si>
  <si>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</si>
  <si>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</si>
  <si>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</si>
  <si>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</si>
  <si>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</si>
  <si>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</si>
  <si>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</si>
  <si>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</si>
  <si>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</si>
  <si>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</si>
  <si>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</si>
  <si>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</si>
  <si>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</si>
  <si>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</si>
  <si>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</si>
  <si>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</si>
  <si>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</si>
  <si>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</si>
  <si>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</si>
  <si>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</si>
  <si>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</si>
  <si>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</si>
  <si>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</si>
  <si>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</si>
  <si>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</si>
  <si>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</si>
  <si>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</si>
  <si>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</si>
  <si>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</si>
  <si>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</si>
  <si>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</si>
  <si>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</si>
  <si>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</si>
  <si>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</si>
  <si>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</si>
  <si>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</si>
  <si>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</si>
  <si>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</si>
  <si>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</si>
  <si>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</si>
  <si>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</si>
  <si>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</si>
  <si>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</si>
  <si>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</si>
  <si>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</si>
  <si>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</si>
  <si>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</si>
  <si>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</si>
  <si>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</si>
  <si>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</si>
  <si>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</si>
  <si>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</si>
  <si>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</si>
  <si>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</si>
  <si>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</si>
  <si>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</si>
  <si>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</si>
  <si>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</si>
  <si>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</si>
  <si>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</si>
  <si>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</si>
  <si>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</si>
  <si>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</si>
  <si>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</si>
  <si>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</si>
  <si>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</si>
  <si>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</si>
  <si>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</si>
  <si>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</si>
  <si>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</si>
  <si>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</si>
  <si>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</si>
  <si>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</si>
  <si>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</si>
  <si>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</si>
  <si>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</si>
  <si>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</si>
  <si>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</si>
  <si>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</si>
  <si>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</si>
  <si>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</si>
  <si>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</si>
  <si>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</si>
  <si>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</si>
  <si>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</si>
  <si>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</si>
  <si>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</si>
  <si>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</si>
  <si>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</si>
  <si>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</si>
  <si>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</si>
  <si>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</si>
  <si>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</si>
  <si>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</si>
  <si>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</si>
  <si>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</si>
  <si>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</si>
  <si>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</si>
  <si>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</si>
  <si>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</si>
  <si>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</si>
  <si>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</si>
  <si>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</si>
  <si>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</si>
  <si>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</si>
  <si>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</si>
  <si>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</si>
  <si>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</si>
  <si>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</si>
  <si>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</si>
  <si>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</si>
  <si>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</si>
  <si>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</si>
  <si>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</si>
  <si>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</si>
  <si>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</si>
  <si>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</si>
  <si>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</si>
  <si>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</si>
  <si>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</si>
  <si>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</si>
  <si>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</si>
  <si>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</si>
  <si>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</si>
  <si>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</si>
  <si>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</si>
  <si>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</si>
  <si>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</si>
  <si>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</si>
  <si>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</si>
  <si>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</si>
  <si>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</si>
  <si>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</si>
  <si>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</si>
  <si>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</si>
  <si>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</si>
  <si>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</si>
  <si>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</si>
  <si>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</si>
  <si>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</si>
  <si>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</si>
  <si>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</si>
  <si>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</si>
  <si>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</si>
  <si>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</si>
  <si>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</si>
  <si>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</si>
  <si>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</si>
  <si>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</si>
  <si>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</si>
  <si>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</si>
  <si>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</si>
  <si>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</si>
  <si>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</si>
  <si>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</si>
  <si>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</si>
  <si>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</si>
  <si>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</si>
  <si>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</si>
  <si>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</si>
  <si>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</si>
  <si>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</si>
  <si>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</si>
  <si>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</si>
  <si>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</si>
  <si>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</si>
  <si>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</si>
  <si>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</si>
  <si>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</si>
  <si>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</si>
  <si>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</si>
  <si>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</si>
  <si>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</si>
  <si>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</si>
  <si>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</si>
  <si>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</si>
  <si>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</si>
  <si>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</si>
  <si>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</si>
  <si>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</si>
  <si>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</si>
  <si>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</si>
  <si>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</si>
  <si>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</si>
  <si>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</si>
  <si>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</si>
  <si>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</si>
  <si>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</si>
  <si>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</si>
  <si>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</si>
  <si>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</si>
  <si>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</si>
  <si>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</si>
  <si>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</si>
  <si>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</si>
  <si>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</si>
  <si>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</si>
  <si>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</si>
  <si>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</si>
  <si>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</si>
  <si>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</si>
  <si>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</si>
  <si>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</si>
  <si>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</si>
  <si>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</si>
  <si>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</si>
  <si>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</si>
  <si>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</si>
  <si>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</si>
  <si>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</si>
  <si>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</si>
  <si>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</si>
  <si>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</si>
  <si>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</si>
  <si>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</si>
  <si>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</si>
  <si>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</si>
  <si>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</si>
  <si>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</si>
  <si>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</si>
  <si>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</si>
  <si>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</si>
  <si>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</si>
  <si>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</si>
  <si>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</si>
  <si>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</si>
  <si>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</si>
  <si>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</si>
  <si>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</si>
  <si>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</si>
  <si>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</si>
  <si>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</si>
  <si>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</si>
  <si>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</si>
  <si>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</si>
  <si>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</si>
  <si>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</si>
  <si>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</si>
  <si>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</si>
  <si>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</si>
  <si>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</si>
  <si>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</si>
  <si>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</si>
  <si>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</si>
  <si>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</si>
  <si>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</si>
  <si>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</si>
  <si>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</si>
  <si>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</si>
  <si>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</si>
  <si>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</si>
  <si>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</si>
  <si>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</si>
  <si>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</si>
  <si>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</si>
  <si>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</si>
  <si>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</si>
  <si>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</si>
  <si>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</si>
  <si>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</si>
  <si>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</si>
  <si>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</si>
  <si>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</si>
  <si>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</si>
  <si>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</si>
  <si>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</si>
  <si>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</si>
  <si>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</si>
  <si>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</si>
  <si>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</si>
  <si>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</si>
  <si>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</si>
  <si>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</si>
  <si>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</si>
  <si>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</si>
  <si>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</si>
  <si>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</si>
  <si>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</si>
  <si>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</si>
  <si>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</si>
  <si>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</si>
  <si>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</si>
  <si>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</si>
  <si>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</si>
  <si>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</si>
  <si>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</si>
  <si>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</si>
  <si>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</si>
  <si>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</si>
  <si>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</si>
  <si>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</si>
  <si>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</si>
  <si>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</si>
  <si>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</si>
  <si>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</si>
  <si>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</si>
  <si>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</si>
  <si>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</si>
  <si>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</si>
  <si>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</si>
  <si>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</si>
  <si>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</si>
  <si>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</si>
  <si>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</si>
  <si>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</si>
  <si>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</si>
  <si>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</si>
  <si>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</si>
  <si>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</si>
  <si>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</si>
  <si>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</si>
  <si>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</si>
  <si>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</si>
  <si>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</si>
  <si>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</si>
  <si>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</si>
  <si>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</si>
  <si>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</si>
  <si>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</si>
  <si>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</si>
  <si>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</si>
  <si>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</si>
  <si>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</si>
  <si>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</si>
  <si>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</si>
  <si>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</si>
  <si>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</si>
  <si>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</si>
  <si>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</si>
  <si>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</si>
  <si>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</si>
  <si>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</si>
  <si>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</si>
  <si>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</si>
  <si>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</si>
  <si>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</si>
  <si>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</si>
  <si>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</si>
  <si>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</si>
  <si>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</si>
  <si>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</si>
  <si>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</si>
  <si>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</si>
  <si>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</si>
  <si>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</si>
  <si>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</si>
  <si>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</si>
  <si>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</si>
  <si>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</si>
  <si>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</si>
  <si>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</si>
  <si>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</si>
  <si>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</si>
  <si>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</si>
  <si>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</si>
  <si>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</si>
  <si>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</si>
  <si>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</si>
  <si>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</si>
  <si>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</si>
  <si>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</si>
  <si>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</si>
  <si>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</si>
  <si>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</si>
  <si>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</si>
  <si>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</si>
  <si>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</si>
  <si>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</si>
  <si>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</si>
  <si>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</si>
  <si>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</si>
  <si>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</si>
  <si>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</si>
  <si>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</si>
  <si>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</si>
  <si>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</si>
  <si>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</si>
  <si>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</si>
  <si>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</si>
  <si>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</si>
  <si>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</si>
  <si>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</si>
  <si>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</si>
  <si>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</si>
  <si>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</si>
  <si>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</si>
  <si>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</si>
  <si>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</si>
  <si>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</si>
  <si>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</si>
  <si>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</si>
  <si>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</si>
  <si>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</si>
  <si>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</si>
  <si>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</si>
  <si>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</si>
  <si>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</si>
  <si>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</si>
  <si>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</si>
  <si>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</si>
  <si>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</si>
  <si>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</si>
  <si>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</si>
  <si>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</si>
  <si>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</si>
  <si>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</si>
  <si>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</si>
  <si>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</si>
  <si>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</si>
  <si>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</si>
  <si>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</si>
  <si>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</si>
  <si>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</si>
  <si>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</si>
  <si>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</si>
  <si>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</si>
  <si>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</si>
  <si>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</si>
  <si>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</si>
  <si>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</si>
  <si>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</si>
  <si>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</si>
  <si>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</si>
  <si>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</si>
  <si>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</si>
  <si>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</si>
  <si>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</si>
  <si>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</si>
  <si>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</si>
  <si>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</si>
  <si>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</si>
  <si>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</si>
  <si>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</si>
  <si>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</si>
  <si>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</si>
  <si>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</si>
  <si>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</si>
  <si>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</si>
  <si>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</si>
  <si>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</si>
  <si>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</si>
  <si>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</si>
  <si>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</si>
  <si>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</si>
  <si>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</si>
  <si>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</si>
  <si>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</si>
  <si>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</si>
  <si>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</si>
  <si>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</si>
  <si>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</si>
  <si>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</si>
  <si>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</si>
  <si>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</si>
  <si>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</si>
  <si>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</si>
  <si>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</si>
  <si>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</si>
  <si>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</si>
  <si>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</si>
  <si>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</si>
  <si>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</si>
  <si>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</si>
  <si>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</si>
  <si>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</si>
  <si>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</si>
  <si>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</si>
  <si>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</si>
  <si>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</si>
  <si>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</si>
  <si>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</si>
  <si>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</si>
  <si>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</si>
  <si>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</si>
  <si>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</si>
  <si>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</si>
  <si>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</si>
  <si>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</si>
  <si>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</si>
  <si>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</si>
  <si>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</si>
  <si>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</si>
  <si>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</si>
  <si>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</si>
  <si>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</si>
  <si>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</si>
  <si>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</si>
  <si>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</si>
  <si>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</si>
  <si>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</si>
  <si>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</si>
  <si>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</si>
  <si>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</si>
  <si>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</si>
  <si>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</si>
  <si>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</si>
  <si>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</si>
  <si>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</si>
  <si>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</si>
  <si>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</si>
  <si>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</si>
  <si>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</si>
  <si>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</si>
  <si>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</si>
  <si>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</si>
  <si>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</si>
  <si>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</si>
  <si>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</si>
  <si>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</si>
  <si>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</si>
  <si>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</si>
  <si>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</si>
  <si>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</si>
  <si>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</si>
  <si>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</si>
  <si>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</si>
  <si>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</si>
  <si>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</si>
  <si>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</si>
  <si>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</si>
  <si>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</si>
  <si>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</si>
  <si>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</si>
  <si>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</si>
  <si>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</si>
  <si>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</si>
  <si>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</si>
  <si>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</si>
  <si>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</si>
  <si>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</si>
  <si>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</si>
  <si>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</si>
  <si>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</si>
  <si>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</si>
  <si>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</si>
  <si>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</si>
  <si>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</si>
  <si>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</si>
  <si>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</si>
  <si>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</si>
  <si>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</si>
  <si>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</si>
  <si>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</si>
  <si>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</si>
  <si>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</si>
  <si>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</si>
  <si>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</si>
  <si>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</si>
  <si>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</si>
  <si>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</si>
  <si>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</si>
  <si>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</si>
  <si>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</si>
  <si>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</si>
  <si>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</si>
  <si>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</si>
  <si>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</si>
  <si>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</si>
  <si>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</si>
  <si>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</si>
  <si>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</si>
  <si>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</si>
  <si>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</si>
  <si>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</si>
  <si>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</si>
  <si>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</si>
  <si>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</si>
  <si>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</si>
  <si>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</si>
  <si>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</si>
  <si>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</si>
  <si>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</si>
  <si>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</si>
  <si>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</si>
  <si>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</si>
  <si>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</si>
  <si>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</si>
  <si>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</si>
  <si>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</si>
  <si>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</si>
  <si>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</si>
  <si>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</si>
  <si>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</si>
  <si>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</si>
  <si>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</si>
  <si>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</si>
  <si>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</si>
  <si>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</si>
  <si>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</si>
  <si>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</si>
  <si>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</si>
  <si>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</si>
  <si>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</si>
  <si>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</si>
  <si>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</si>
  <si>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</si>
  <si>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</si>
  <si>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</si>
  <si>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</si>
  <si>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</si>
  <si>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</si>
  <si>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</si>
  <si>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</si>
  <si>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</si>
  <si>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</si>
  <si>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</si>
  <si>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</si>
  <si>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</si>
  <si>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</si>
  <si>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</si>
  <si>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</si>
  <si>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</si>
  <si>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</si>
  <si>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</si>
  <si>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</si>
  <si>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</si>
  <si>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</si>
  <si>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</si>
  <si>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</si>
  <si>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</si>
  <si>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</si>
  <si>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</si>
  <si>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</si>
  <si>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</si>
  <si>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</si>
  <si>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</si>
  <si>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</si>
  <si>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</si>
  <si>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</si>
  <si>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</si>
  <si>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</si>
  <si>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</si>
  <si>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</si>
  <si>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</si>
  <si>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</si>
  <si>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</si>
  <si>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</si>
  <si>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</si>
  <si>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</si>
  <si>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</si>
  <si>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</si>
  <si>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</si>
  <si>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</si>
  <si>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</si>
  <si>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</si>
  <si>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</si>
  <si>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</si>
  <si>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</si>
  <si>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</si>
  <si>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</si>
  <si>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</si>
  <si>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</si>
  <si>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</si>
  <si>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</si>
  <si>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</si>
  <si>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</si>
  <si>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</si>
  <si>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</si>
  <si>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</si>
  <si>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</si>
  <si>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</si>
  <si>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</si>
  <si>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</si>
  <si>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</si>
  <si>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</si>
  <si>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</si>
  <si>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</si>
  <si>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</si>
  <si>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</si>
  <si>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</si>
  <si>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</si>
  <si>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</si>
  <si>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</si>
  <si>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</si>
  <si>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</si>
  <si>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</si>
  <si>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</si>
  <si>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</si>
  <si>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</si>
  <si>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</si>
  <si>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</si>
  <si>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</si>
  <si>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</si>
  <si>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</si>
  <si>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</si>
  <si>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</si>
  <si>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</si>
  <si>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</si>
  <si>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</si>
  <si>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</si>
  <si>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</si>
  <si>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</si>
  <si>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</si>
  <si>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</si>
  <si>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</si>
  <si>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</si>
  <si>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</si>
  <si>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</si>
  <si>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</si>
  <si>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</si>
  <si>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</si>
  <si>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</si>
  <si>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</si>
  <si>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</si>
  <si>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</si>
  <si>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</si>
  <si>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</si>
  <si>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</si>
  <si>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</si>
  <si>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</si>
  <si>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</si>
  <si>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</si>
  <si>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</si>
  <si>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</si>
  <si>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</si>
  <si>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</si>
  <si>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</si>
  <si>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</si>
  <si>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</si>
  <si>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</si>
  <si>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</si>
  <si>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</si>
  <si>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</si>
  <si>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</si>
  <si>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</si>
  <si>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</si>
  <si>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</si>
  <si>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</si>
  <si>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</si>
  <si>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</si>
  <si>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</si>
  <si>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</si>
  <si>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</si>
  <si>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</si>
  <si>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</si>
  <si>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</si>
  <si>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</si>
  <si>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</si>
  <si>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</si>
  <si>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</si>
  <si>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</si>
  <si>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</si>
  <si>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</si>
  <si>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</si>
  <si>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</si>
  <si>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</si>
  <si>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</si>
  <si>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</si>
  <si>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</si>
  <si>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</si>
  <si>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</si>
  <si>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</si>
  <si>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</si>
  <si>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</si>
  <si>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</si>
  <si>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</si>
  <si>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</si>
  <si>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</si>
  <si>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</si>
  <si>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</si>
  <si>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</si>
  <si>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</si>
  <si>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</si>
  <si>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</si>
  <si>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</si>
  <si>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</si>
  <si>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</si>
  <si>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</si>
  <si>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</si>
  <si>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</si>
  <si>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</si>
  <si>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</si>
  <si>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</si>
  <si>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</si>
  <si>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</si>
  <si>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</si>
  <si>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</si>
  <si>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</si>
  <si>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</si>
  <si>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</si>
  <si>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</si>
  <si>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</si>
  <si>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</si>
  <si>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</si>
  <si>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</si>
  <si>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</si>
  <si>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</si>
  <si>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</si>
  <si>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</si>
  <si>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</si>
  <si>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</si>
  <si>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</si>
  <si>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</si>
  <si>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</si>
  <si>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</si>
  <si>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</si>
  <si>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</si>
  <si>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</si>
  <si>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</si>
  <si>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</si>
  <si>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</si>
  <si>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</si>
  <si>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</si>
  <si>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</si>
  <si>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</si>
  <si>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</si>
  <si>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</si>
  <si>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</si>
  <si>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</si>
  <si>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</si>
  <si>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</si>
  <si>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</si>
  <si>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</si>
  <si>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</si>
  <si>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</si>
  <si>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</si>
  <si>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</si>
  <si>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</si>
  <si>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</si>
  <si>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</si>
  <si>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</si>
  <si>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</si>
  <si>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</si>
  <si>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</si>
  <si>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</si>
  <si>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</si>
  <si>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</si>
  <si>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</si>
  <si>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</si>
  <si>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</si>
  <si>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</si>
  <si>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</si>
  <si>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</si>
  <si>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</si>
  <si>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</si>
  <si>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</si>
  <si>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</si>
  <si>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</si>
  <si>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</si>
  <si>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</si>
  <si>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</si>
  <si>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</si>
  <si>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</si>
  <si>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</si>
  <si>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</si>
  <si>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</si>
  <si>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</si>
  <si>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</si>
  <si>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</si>
  <si>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</si>
  <si>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</si>
  <si>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</si>
  <si>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</si>
  <si>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</si>
  <si>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</si>
  <si>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</si>
  <si>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</si>
  <si>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</si>
  <si>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</si>
  <si>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</si>
  <si>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</si>
  <si>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</si>
  <si>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</si>
  <si>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</si>
  <si>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</si>
  <si>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</si>
  <si>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</si>
  <si>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</si>
  <si>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</si>
  <si>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</si>
  <si>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</si>
  <si>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</si>
  <si>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</si>
  <si>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</si>
  <si>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</si>
  <si>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</si>
  <si>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</si>
  <si>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</si>
  <si>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</si>
  <si>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</si>
  <si>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</si>
  <si>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</si>
  <si>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</si>
  <si>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</si>
  <si>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</si>
  <si>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</si>
  <si>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</si>
  <si>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</si>
  <si>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</si>
  <si>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</si>
  <si>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</si>
  <si>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</si>
  <si>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</si>
  <si>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</si>
  <si>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</si>
  <si>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</si>
  <si>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</si>
  <si>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</si>
  <si>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</si>
  <si>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</si>
  <si>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</si>
  <si>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</si>
  <si>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</si>
  <si>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</si>
  <si>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</si>
  <si>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</si>
  <si>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</si>
  <si>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</si>
  <si>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</si>
  <si>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</si>
  <si>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</si>
  <si>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</si>
  <si>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</si>
  <si>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</si>
  <si>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</si>
  <si>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</si>
  <si>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</si>
  <si>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</si>
  <si>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</si>
  <si>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</si>
  <si>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</si>
  <si>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</si>
  <si>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</si>
  <si>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</si>
  <si>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</si>
  <si>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</si>
  <si>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</si>
  <si>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</si>
  <si>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</si>
  <si>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</si>
  <si>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</si>
  <si>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</si>
  <si>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</si>
  <si>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</si>
  <si>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</si>
  <si>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</si>
  <si>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</si>
  <si>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</si>
  <si>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</si>
  <si>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</si>
  <si>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</si>
  <si>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</si>
  <si>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</si>
  <si>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</si>
  <si>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</si>
  <si>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</si>
  <si>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</si>
  <si>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</si>
  <si>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</si>
  <si>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</si>
  <si>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</si>
  <si>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</si>
  <si>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</si>
  <si>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</si>
  <si>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</si>
  <si>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</si>
  <si>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</si>
  <si>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</si>
  <si>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</si>
  <si>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</si>
  <si>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</si>
  <si>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</si>
  <si>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</si>
  <si>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</si>
  <si>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</si>
  <si>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</si>
  <si>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</si>
  <si>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</si>
  <si>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</si>
  <si>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</si>
  <si>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</si>
  <si>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</si>
  <si>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</si>
  <si>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</si>
  <si>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</si>
  <si>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</si>
  <si>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</si>
  <si>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</si>
  <si>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</si>
  <si>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</si>
  <si>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</si>
  <si>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</si>
  <si>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</si>
  <si>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</si>
  <si>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</si>
  <si>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</si>
  <si>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</si>
  <si>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</si>
  <si>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</si>
  <si>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</si>
  <si>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</si>
  <si>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</si>
  <si>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</si>
  <si>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</si>
  <si>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</si>
  <si>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</si>
  <si>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</si>
  <si>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</si>
  <si>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</si>
  <si>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</si>
  <si>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</si>
  <si>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</si>
  <si>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</si>
  <si>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</si>
  <si>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</si>
  <si>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</si>
  <si>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</si>
  <si>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</si>
  <si>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</si>
  <si>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</si>
  <si>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</si>
  <si>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</si>
  <si>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</si>
  <si>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</si>
  <si>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</si>
  <si>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</si>
  <si>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</si>
  <si>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</si>
  <si>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</si>
  <si>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</si>
  <si>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</si>
  <si>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</si>
  <si>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</si>
  <si>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</si>
  <si>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</si>
  <si>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</si>
  <si>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</si>
  <si>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</si>
  <si>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</si>
  <si>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</si>
  <si>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</si>
  <si>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</si>
  <si>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</si>
  <si>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</si>
  <si>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</si>
  <si>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</si>
  <si>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</si>
  <si>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</si>
  <si>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</si>
  <si>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</si>
  <si>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</si>
  <si>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</si>
  <si>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</si>
  <si>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</si>
  <si>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</si>
  <si>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</si>
  <si>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</si>
  <si>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</si>
  <si>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</si>
  <si>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</si>
  <si>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</si>
  <si>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</si>
  <si>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</si>
  <si>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</si>
  <si>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</si>
  <si>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</si>
  <si>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</si>
  <si>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</si>
  <si>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</si>
  <si>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</si>
  <si>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</si>
  <si>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</si>
  <si>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</si>
  <si>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</si>
  <si>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</si>
  <si>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</si>
  <si>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</si>
  <si>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</si>
  <si>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</si>
  <si>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</si>
  <si>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</si>
  <si>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</si>
  <si>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</si>
  <si>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</si>
  <si>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</si>
  <si>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</si>
  <si>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</si>
  <si>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</si>
  <si>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</si>
  <si>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</si>
  <si>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</si>
  <si>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</si>
  <si>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</si>
  <si>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</si>
  <si>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</si>
  <si>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</si>
  <si>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</si>
  <si>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</si>
  <si>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</si>
  <si>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</si>
  <si>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</si>
  <si>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</si>
  <si>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</si>
  <si>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</si>
  <si>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</si>
  <si>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</si>
  <si>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</si>
  <si>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</si>
  <si>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</si>
  <si>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</si>
  <si>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</si>
  <si>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</si>
  <si>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</si>
  <si>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</si>
  <si>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</si>
  <si>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</si>
  <si>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</si>
  <si>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</si>
  <si>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</si>
  <si>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</si>
  <si>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</si>
  <si>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</si>
  <si>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</si>
  <si>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</si>
  <si>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</si>
  <si>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</si>
  <si>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</si>
  <si>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</si>
  <si>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</si>
  <si>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</si>
  <si>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</si>
  <si>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</si>
  <si>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</si>
  <si>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</si>
  <si>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</si>
  <si>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</si>
  <si>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</si>
  <si>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</si>
  <si>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</si>
  <si>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</si>
  <si>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</si>
  <si>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</si>
  <si>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</si>
  <si>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</si>
  <si>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</si>
  <si>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</si>
  <si>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</si>
  <si>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</si>
  <si>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</si>
  <si>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</si>
  <si>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</si>
  <si>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</si>
  <si>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</si>
  <si>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</si>
  <si>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</si>
  <si>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</si>
  <si>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</si>
  <si>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</si>
  <si>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</si>
  <si>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</si>
  <si>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</si>
  <si>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</si>
  <si>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</si>
  <si>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</si>
  <si>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</si>
  <si>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</si>
  <si>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</si>
  <si>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</si>
  <si>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</si>
  <si>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</si>
  <si>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</si>
  <si>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</si>
  <si>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</si>
  <si>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</si>
  <si>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</si>
  <si>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</si>
  <si>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</si>
  <si>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</si>
  <si>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</si>
  <si>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</si>
  <si>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</si>
  <si>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</si>
  <si>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</si>
  <si>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</si>
  <si>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</si>
  <si>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</si>
  <si>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</si>
  <si>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</si>
  <si>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</si>
  <si>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</si>
  <si>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</si>
  <si>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</si>
  <si>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</si>
  <si>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</si>
  <si>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</si>
  <si>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</si>
  <si>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</si>
  <si>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</si>
  <si>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</si>
  <si>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</si>
  <si>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</si>
  <si>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</si>
  <si>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</si>
  <si>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</si>
  <si>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</si>
  <si>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</si>
  <si>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</si>
  <si>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</si>
  <si>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</si>
  <si>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</si>
  <si>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</si>
  <si>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</si>
  <si>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</si>
  <si>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</si>
  <si>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</si>
  <si>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</si>
  <si>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</si>
  <si>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</si>
  <si>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</si>
  <si>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</si>
  <si>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</si>
  <si>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</si>
  <si>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</si>
  <si>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</si>
  <si>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</si>
  <si>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</si>
  <si>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</si>
  <si>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</si>
  <si>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</si>
  <si>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</si>
  <si>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</si>
  <si>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</si>
  <si>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</si>
  <si>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</si>
  <si>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</si>
  <si>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</si>
  <si>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</si>
  <si>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</si>
  <si>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</si>
  <si>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</si>
  <si>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</si>
  <si>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</si>
  <si>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</si>
  <si>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</si>
  <si>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</si>
  <si>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</si>
  <si>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</si>
  <si>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</si>
  <si>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</si>
  <si>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</si>
  <si>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</si>
  <si>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</si>
  <si>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</si>
  <si>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</si>
  <si>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</si>
  <si>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</si>
  <si>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</si>
  <si>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</si>
  <si>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</si>
  <si>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</si>
  <si>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</si>
  <si>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</si>
  <si>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</si>
  <si>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</si>
  <si>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</si>
  <si>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</si>
  <si>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</si>
  <si>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</si>
  <si>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</si>
  <si>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</si>
  <si>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</si>
  <si>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</si>
  <si>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</si>
  <si>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</si>
  <si>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</si>
  <si>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</si>
  <si>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</si>
  <si>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</si>
  <si>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</si>
  <si>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</si>
  <si>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</si>
  <si>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</si>
  <si>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</si>
  <si>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</si>
  <si>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</si>
  <si>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</si>
  <si>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</si>
  <si>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</si>
  <si>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</si>
  <si>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</si>
  <si>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</si>
  <si>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</si>
  <si>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</si>
  <si>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</si>
  <si>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</si>
  <si>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</si>
  <si>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</si>
  <si>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</si>
  <si>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</si>
  <si>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</si>
  <si>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</si>
  <si>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</si>
  <si>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</si>
  <si>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</si>
  <si>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</si>
  <si>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</si>
  <si>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</si>
  <si>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</si>
  <si>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</si>
  <si>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</si>
  <si>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</si>
  <si>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</si>
  <si>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</si>
  <si>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</si>
  <si>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</si>
  <si>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</si>
  <si>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</si>
  <si>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</si>
  <si>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</si>
  <si>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</si>
  <si>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</si>
  <si>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</si>
  <si>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</si>
  <si>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</si>
  <si>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</si>
  <si>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</si>
  <si>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</si>
  <si>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</si>
  <si>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</si>
  <si>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</si>
  <si>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</si>
  <si>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</si>
  <si>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</si>
  <si>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</si>
  <si>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</si>
  <si>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</si>
  <si>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</si>
  <si>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</si>
  <si>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</si>
  <si>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</si>
  <si>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</si>
  <si>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</si>
  <si>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</si>
  <si>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</si>
  <si>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</si>
  <si>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</si>
  <si>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</si>
  <si>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</si>
  <si>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</si>
  <si>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</si>
  <si>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</si>
  <si>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</si>
  <si>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</si>
  <si>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</si>
  <si>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</si>
  <si>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</si>
  <si>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</si>
  <si>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</si>
  <si>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</si>
  <si>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</si>
  <si>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</si>
  <si>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</si>
  <si>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</si>
  <si>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</si>
  <si>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</si>
  <si>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</si>
  <si>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</si>
  <si>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</si>
  <si>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</si>
  <si>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</si>
  <si>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</si>
  <si>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</si>
  <si>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</si>
  <si>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</si>
  <si>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</si>
  <si>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</si>
  <si>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</si>
  <si>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</si>
  <si>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</si>
  <si>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</si>
  <si>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</si>
  <si>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</si>
  <si>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</si>
  <si>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</si>
  <si>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</si>
  <si>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</si>
  <si>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</si>
  <si>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</si>
  <si>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</si>
  <si>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</si>
  <si>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</si>
  <si>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</si>
  <si>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</si>
  <si>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</si>
  <si>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</si>
  <si>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</si>
  <si>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</si>
  <si>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</si>
  <si>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</si>
  <si>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</si>
  <si>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</si>
  <si>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</si>
  <si>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</si>
  <si>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</si>
  <si>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</si>
  <si>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</si>
  <si>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</si>
  <si>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</si>
  <si>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</si>
  <si>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</si>
  <si>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</si>
  <si>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</si>
  <si>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</si>
  <si>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</si>
  <si>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</si>
  <si>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</si>
  <si>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</si>
  <si>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</si>
  <si>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</si>
  <si>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</si>
  <si>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</si>
  <si>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</si>
  <si>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</si>
  <si>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</si>
  <si>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</si>
  <si>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</si>
  <si>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</si>
  <si>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</si>
  <si>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</si>
  <si>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</si>
  <si>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</si>
  <si>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</si>
  <si>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</si>
  <si>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</si>
  <si>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</si>
  <si>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</si>
  <si>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</si>
  <si>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</si>
  <si>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</si>
  <si>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</si>
  <si>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</si>
  <si>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</si>
  <si>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</si>
  <si>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</si>
  <si>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</si>
  <si>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</si>
  <si>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</si>
  <si>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</si>
  <si>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</si>
  <si>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</si>
  <si>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</si>
  <si>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</si>
  <si>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</si>
  <si>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</si>
  <si>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</si>
  <si>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</si>
  <si>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</si>
  <si>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</si>
  <si>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</si>
  <si>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</si>
  <si>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</si>
  <si>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</si>
  <si>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</si>
  <si>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</si>
  <si>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</si>
  <si>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</si>
  <si>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</si>
  <si>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</si>
  <si>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</si>
  <si>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</si>
  <si>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</si>
  <si>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</si>
  <si>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</si>
  <si>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</si>
  <si>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</si>
  <si>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</si>
  <si>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</si>
  <si>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</si>
  <si>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</si>
  <si>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</si>
  <si>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</si>
  <si>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</si>
  <si>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</si>
  <si>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</si>
  <si>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</si>
  <si>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</si>
  <si>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</si>
  <si>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</si>
  <si>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</si>
  <si>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</si>
  <si>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</si>
  <si>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</si>
  <si>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</si>
  <si>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</si>
  <si>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</si>
  <si>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</si>
  <si>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</si>
  <si>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</si>
  <si>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</si>
  <si>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</si>
  <si>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</si>
  <si>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</si>
  <si>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</si>
  <si>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</si>
  <si>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</si>
  <si>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</si>
  <si>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</si>
  <si>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</si>
  <si>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</si>
  <si>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</si>
  <si>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</si>
  <si>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</si>
  <si>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</si>
  <si>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</si>
  <si>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</si>
  <si>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</si>
  <si>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</si>
  <si>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</si>
  <si>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</si>
  <si>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</si>
  <si>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</si>
  <si>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</si>
  <si>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</si>
  <si>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</si>
  <si>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</si>
  <si>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</si>
  <si>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</si>
  <si>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</si>
  <si>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</si>
  <si>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</si>
  <si>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</si>
  <si>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</si>
  <si>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</si>
  <si>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</si>
  <si>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</si>
  <si>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</si>
  <si>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</si>
  <si>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</si>
  <si>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</si>
  <si>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</si>
  <si>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</si>
  <si>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</si>
  <si>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</si>
  <si>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</si>
  <si>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</si>
  <si>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</si>
  <si>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</si>
  <si>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</si>
  <si>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</si>
  <si>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</si>
  <si>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</si>
  <si>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</si>
  <si>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</si>
  <si>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</si>
  <si>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</si>
  <si>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</si>
  <si>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</si>
  <si>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</si>
  <si>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</si>
  <si>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</si>
  <si>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</si>
  <si>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</si>
  <si>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</si>
  <si>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</si>
  <si>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</si>
  <si>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</si>
  <si>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</si>
  <si>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</si>
  <si>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</si>
  <si>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</si>
  <si>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</si>
  <si>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</si>
  <si>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</si>
  <si>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</si>
  <si>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</si>
  <si>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</si>
  <si>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</si>
  <si>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</si>
  <si>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</si>
  <si>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</si>
  <si>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</si>
  <si>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</si>
  <si>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</si>
  <si>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</si>
  <si>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</si>
  <si>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</si>
  <si>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</si>
  <si>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</si>
  <si>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</si>
  <si>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</si>
  <si>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</si>
  <si>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</si>
  <si>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</si>
  <si>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</si>
  <si>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</si>
  <si>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</si>
  <si>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</si>
  <si>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</si>
  <si>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</si>
  <si>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</si>
  <si>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</si>
  <si>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</si>
  <si>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</si>
  <si>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</si>
  <si>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</si>
  <si>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</si>
  <si>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</si>
  <si>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</si>
  <si>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</si>
  <si>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</si>
  <si>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</si>
  <si>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</si>
  <si>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</si>
  <si>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</si>
  <si>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</si>
  <si>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</si>
  <si>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</si>
  <si>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</si>
  <si>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</si>
  <si>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</si>
  <si>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</si>
  <si>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</si>
  <si>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</si>
  <si>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</si>
  <si>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</si>
  <si>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</si>
  <si>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</si>
  <si>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</si>
  <si>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</si>
  <si>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</si>
  <si>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</si>
  <si>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</si>
  <si>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</si>
  <si>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</si>
  <si>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</si>
  <si>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</si>
  <si>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</si>
  <si>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</si>
  <si>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</si>
  <si>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</si>
  <si>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</si>
  <si>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</si>
  <si>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</si>
  <si>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</si>
  <si>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</si>
  <si>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</si>
  <si>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</si>
  <si>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</si>
  <si>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</si>
  <si>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</si>
  <si>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</si>
  <si>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</si>
  <si>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</si>
  <si>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</si>
  <si>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</si>
  <si>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</si>
  <si>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</si>
  <si>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</si>
  <si>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</si>
  <si>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</si>
  <si>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</si>
  <si>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</si>
  <si>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</si>
  <si>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</si>
  <si>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</si>
  <si>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</si>
  <si>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</si>
  <si>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</si>
  <si>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</si>
  <si>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</si>
  <si>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</si>
  <si>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</si>
  <si>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</si>
  <si>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</si>
  <si>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</si>
  <si>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</si>
  <si>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</si>
  <si>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</si>
  <si>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</si>
  <si>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</si>
  <si>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</si>
  <si>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</si>
  <si>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</si>
  <si>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</si>
  <si>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</si>
  <si>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</si>
  <si>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</si>
  <si>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</si>
  <si>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</si>
  <si>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</si>
  <si>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</si>
  <si>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</si>
  <si>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</si>
  <si>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</si>
  <si>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</si>
  <si>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</si>
  <si>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</si>
  <si>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</si>
  <si>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</si>
  <si>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</si>
  <si>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</si>
  <si>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</si>
  <si>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</si>
  <si>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</si>
  <si>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</si>
  <si>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</si>
  <si>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</si>
  <si>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</si>
  <si>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</si>
  <si>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</si>
  <si>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</si>
  <si>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</si>
  <si>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</si>
  <si>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</si>
  <si>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</si>
  <si>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</si>
  <si>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</si>
  <si>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</si>
  <si>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</si>
  <si>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</si>
  <si>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</si>
  <si>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</si>
  <si>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</si>
  <si>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</si>
  <si>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</si>
  <si>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</si>
  <si>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</si>
  <si>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</si>
  <si>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</si>
  <si>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</si>
  <si>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</si>
  <si>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</si>
  <si>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</si>
  <si>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</si>
  <si>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</si>
  <si>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</si>
  <si>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</si>
  <si>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</si>
  <si>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</si>
  <si>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</si>
  <si>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</si>
  <si>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</si>
  <si>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</si>
  <si>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</si>
  <si>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</si>
  <si>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</si>
  <si>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</si>
  <si>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</si>
  <si>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</si>
  <si>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</si>
  <si>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</si>
  <si>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</si>
  <si>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</si>
  <si>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</si>
  <si>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</si>
  <si>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</si>
  <si>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</si>
  <si>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</si>
  <si>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</si>
  <si>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</si>
  <si>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</si>
  <si>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</si>
  <si>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</si>
  <si>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</si>
  <si>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</si>
  <si>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</si>
  <si>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</si>
  <si>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</si>
  <si>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</si>
  <si>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</si>
  <si>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</si>
  <si>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</si>
  <si>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</si>
  <si>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</si>
  <si>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</si>
  <si>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</si>
  <si>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</si>
  <si>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</si>
  <si>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</si>
  <si>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</si>
  <si>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</si>
  <si>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</si>
  <si>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</si>
  <si>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</si>
  <si>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</si>
  <si>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</si>
  <si>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</si>
  <si>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</si>
  <si>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</si>
  <si>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</si>
  <si>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</si>
  <si>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</si>
  <si>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</si>
  <si>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</si>
  <si>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</si>
  <si>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</si>
  <si>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</si>
  <si>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</si>
  <si>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</si>
  <si>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</si>
  <si>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</si>
  <si>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</si>
  <si>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</si>
  <si>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</si>
  <si>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</si>
  <si>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</si>
  <si>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</si>
  <si>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</si>
  <si>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</si>
  <si>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</si>
  <si>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</si>
  <si>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</si>
  <si>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</si>
  <si>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</si>
  <si>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</si>
  <si>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</si>
  <si>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</si>
  <si>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</si>
  <si>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</si>
  <si>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</si>
  <si>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</si>
  <si>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</si>
  <si>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</si>
  <si>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</si>
  <si>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</si>
  <si>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</si>
  <si>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</si>
  <si>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</si>
  <si>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</si>
  <si>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</si>
  <si>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</si>
  <si>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</si>
  <si>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</si>
  <si>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</si>
  <si>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</si>
  <si>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</si>
  <si>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</si>
  <si>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</si>
  <si>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</si>
  <si>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</si>
  <si>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</si>
  <si>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</si>
  <si>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</si>
  <si>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</si>
  <si>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</si>
  <si>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</si>
  <si>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</si>
  <si>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</si>
  <si>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</si>
  <si>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</si>
  <si>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</si>
  <si>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</si>
  <si>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</si>
  <si>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</si>
  <si>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</si>
  <si>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</si>
  <si>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</si>
  <si>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</si>
  <si>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</si>
  <si>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</si>
  <si>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</si>
  <si>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</si>
  <si>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</si>
  <si>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</si>
  <si>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</si>
  <si>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</si>
  <si>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</si>
  <si>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</si>
  <si>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</si>
  <si>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</si>
  <si>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</si>
  <si>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</si>
  <si>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</si>
  <si>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</si>
  <si>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</si>
  <si>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</si>
  <si>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</si>
  <si>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</si>
  <si>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</si>
  <si>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</si>
  <si>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</si>
  <si>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</si>
  <si>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</si>
  <si>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</si>
  <si>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</si>
  <si>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</si>
  <si>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</si>
  <si>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</si>
  <si>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</si>
  <si>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</si>
  <si>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</si>
  <si>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</si>
  <si>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</si>
  <si>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</si>
  <si>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</si>
  <si>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</si>
  <si>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</si>
  <si>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</si>
  <si>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</si>
  <si>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</si>
  <si>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</si>
  <si>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</si>
  <si>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</si>
  <si>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</si>
  <si>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</si>
  <si>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</si>
  <si>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</si>
  <si>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</si>
  <si>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</si>
  <si>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</si>
  <si>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</si>
  <si>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</si>
  <si>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</si>
  <si>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</si>
  <si>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</si>
  <si>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</si>
  <si>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</si>
  <si>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</si>
  <si>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</si>
  <si>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</si>
  <si>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</si>
  <si>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</si>
  <si>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</si>
  <si>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</si>
  <si>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</si>
  <si>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</si>
  <si>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</si>
  <si>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</si>
  <si>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</si>
  <si>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</si>
  <si>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</si>
  <si>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</si>
  <si>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</si>
  <si>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</si>
  <si>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</si>
  <si>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</si>
  <si>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</si>
  <si>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</si>
  <si>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</si>
  <si>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</si>
  <si>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</si>
  <si>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</si>
  <si>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</si>
  <si>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</si>
  <si>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</si>
  <si>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</si>
  <si>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</si>
  <si>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</si>
  <si>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</si>
  <si>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</si>
  <si>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</si>
  <si>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</si>
  <si>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</si>
  <si>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</si>
  <si>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</si>
  <si>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</si>
  <si>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</si>
  <si>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</si>
  <si>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</si>
  <si>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</si>
  <si>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</si>
  <si>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</si>
  <si>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</si>
  <si>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</si>
  <si>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</si>
  <si>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</si>
  <si>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</si>
  <si>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</si>
  <si>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</si>
  <si>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</si>
  <si>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</si>
  <si>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</si>
  <si>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</si>
  <si>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</si>
  <si>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</si>
  <si>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</si>
  <si>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</si>
  <si>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</si>
  <si>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</si>
  <si>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</si>
  <si>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</si>
  <si>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</si>
  <si>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</si>
  <si>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</si>
  <si>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</si>
  <si>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</si>
  <si>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</si>
  <si>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</si>
  <si>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</si>
  <si>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</si>
  <si>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</si>
  <si>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</si>
  <si>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</si>
  <si>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</si>
  <si>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</si>
  <si>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</si>
  <si>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</si>
  <si>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</si>
  <si>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</si>
  <si>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</si>
  <si>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</si>
  <si>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</si>
  <si>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</si>
  <si>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</si>
  <si>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</si>
  <si>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</si>
  <si>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</si>
  <si>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</si>
  <si>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</si>
  <si>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</si>
  <si>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</si>
  <si>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</si>
  <si>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</si>
  <si>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</si>
  <si>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</si>
  <si>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</si>
  <si>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</si>
  <si>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</si>
  <si>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</si>
  <si>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</si>
  <si>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</si>
  <si>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</si>
  <si>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</si>
  <si>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</si>
  <si>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</si>
  <si>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</si>
  <si>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</si>
  <si>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</si>
  <si>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</si>
  <si>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</si>
  <si>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</si>
  <si>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</si>
  <si>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</si>
  <si>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</si>
  <si>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</si>
  <si>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</si>
  <si>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</si>
  <si>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</si>
  <si>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</si>
  <si>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</si>
  <si>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</si>
  <si>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</si>
  <si>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</si>
  <si>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</si>
  <si>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</si>
  <si>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</si>
  <si>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</si>
  <si>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</si>
  <si>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</si>
  <si>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</si>
  <si>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</si>
  <si>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</si>
  <si>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</si>
  <si>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</si>
  <si>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</si>
  <si>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</si>
  <si>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</si>
  <si>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</si>
  <si>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</si>
  <si>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</si>
  <si>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</si>
  <si>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</si>
  <si>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</si>
  <si>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</si>
  <si>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</si>
  <si>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</si>
  <si>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</si>
  <si>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</si>
  <si>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</si>
  <si>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</si>
  <si>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</si>
  <si>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</si>
  <si>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</si>
  <si>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</si>
  <si>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</si>
  <si>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</si>
  <si>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</si>
  <si>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</si>
  <si>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</si>
  <si>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</si>
  <si>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</si>
  <si>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</si>
  <si>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</si>
  <si>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</si>
  <si>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</si>
  <si>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</si>
  <si>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</si>
  <si>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</si>
  <si>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</si>
  <si>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</si>
  <si>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</si>
  <si>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</si>
  <si>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</si>
  <si>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</si>
  <si>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</si>
  <si>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</si>
  <si>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</si>
  <si>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</si>
  <si>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</si>
  <si>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</si>
  <si>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</si>
  <si>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</si>
  <si>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</si>
  <si>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</si>
  <si>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</si>
  <si>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</si>
  <si>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</si>
  <si>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</si>
  <si>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</si>
  <si>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</si>
  <si>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</si>
  <si>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</si>
  <si>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</si>
  <si>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</si>
  <si>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</si>
  <si>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</si>
  <si>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</si>
  <si>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</si>
  <si>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</si>
  <si>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</si>
  <si>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</si>
  <si>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</si>
  <si>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</si>
  <si>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</si>
  <si>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</si>
  <si>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</si>
  <si>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</si>
  <si>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</si>
  <si>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</si>
  <si>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</si>
  <si>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</si>
  <si>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</si>
  <si>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</si>
  <si>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</si>
  <si>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</si>
  <si>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</si>
  <si>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</si>
  <si>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</si>
  <si>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</si>
  <si>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</si>
  <si>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</si>
  <si>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</si>
  <si>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</si>
  <si>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</si>
  <si>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</si>
  <si>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</si>
  <si>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</si>
  <si>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</si>
  <si>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</si>
  <si>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</si>
  <si>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</si>
  <si>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</si>
  <si>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</si>
  <si>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</si>
  <si>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</si>
  <si>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</si>
  <si>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</si>
  <si>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</si>
  <si>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</si>
  <si>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</si>
  <si>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</si>
  <si>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</si>
  <si>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</si>
  <si>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</si>
  <si>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</si>
  <si>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</si>
  <si>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</si>
  <si>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</si>
  <si>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</si>
  <si>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</si>
  <si>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</si>
  <si>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</si>
  <si>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</si>
  <si>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</si>
  <si>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</si>
  <si>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</si>
  <si>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</si>
  <si>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</si>
  <si>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</si>
  <si>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</si>
  <si>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</si>
  <si>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</si>
  <si>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</si>
  <si>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</si>
  <si>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</si>
  <si>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</si>
  <si>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</si>
  <si>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</si>
  <si>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</si>
  <si>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</si>
  <si>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</si>
  <si>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</si>
  <si>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</si>
  <si>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</si>
  <si>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</si>
  <si>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</si>
  <si>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</si>
  <si>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</si>
  <si>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</si>
  <si>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</si>
  <si>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</si>
  <si>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</si>
  <si>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</si>
  <si>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</si>
  <si>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</si>
  <si>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</si>
  <si>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</si>
  <si>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</si>
  <si>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</si>
  <si>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</si>
  <si>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</si>
  <si>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</si>
  <si>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</si>
  <si>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</si>
  <si>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</si>
  <si>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</si>
  <si>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</si>
  <si>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</si>
  <si>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</si>
  <si>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</si>
  <si>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</si>
  <si>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</si>
  <si>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</si>
  <si>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</si>
  <si>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</si>
  <si>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</si>
  <si>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</si>
  <si>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</si>
  <si>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</si>
  <si>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</si>
  <si>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</si>
  <si>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</si>
  <si>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</si>
  <si>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</si>
  <si>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</si>
  <si>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</si>
  <si>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</si>
  <si>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</si>
  <si>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</si>
  <si>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</si>
  <si>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</si>
  <si>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</si>
  <si>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</si>
  <si>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</si>
  <si>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</si>
  <si>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</si>
  <si>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</si>
  <si>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</si>
  <si>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</si>
  <si>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</si>
  <si>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</si>
  <si>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</si>
  <si>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</si>
  <si>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</si>
  <si>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</si>
  <si>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</si>
  <si>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</si>
  <si>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</si>
  <si>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</si>
  <si>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</si>
  <si>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</si>
  <si>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</si>
  <si>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</si>
  <si>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</si>
  <si>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</si>
  <si>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</si>
  <si>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</si>
  <si>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</si>
  <si>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</si>
  <si>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</si>
  <si>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</si>
  <si>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</si>
  <si>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</si>
  <si>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</si>
  <si>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</si>
  <si>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</si>
  <si>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</si>
  <si>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</si>
  <si>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</si>
  <si>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</si>
  <si>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</si>
  <si>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</si>
  <si>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</si>
  <si>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</si>
  <si>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</si>
  <si>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</si>
  <si>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</si>
  <si>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</si>
  <si>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</si>
  <si>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</si>
  <si>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</si>
  <si>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</si>
  <si>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</si>
  <si>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</si>
  <si>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</si>
  <si>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</si>
  <si>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</si>
  <si>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</si>
  <si>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</si>
  <si>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</si>
  <si>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</si>
  <si>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</si>
  <si>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</si>
  <si>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</si>
  <si>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</si>
  <si>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</si>
  <si>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</si>
  <si>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</si>
  <si>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</si>
  <si>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</si>
  <si>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</si>
  <si>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</si>
  <si>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</si>
  <si>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</si>
  <si>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</si>
  <si>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</si>
  <si>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</si>
  <si>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</si>
  <si>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</si>
  <si>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</si>
  <si>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</si>
  <si>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</si>
  <si>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</si>
  <si>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</si>
  <si>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</si>
  <si>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</si>
  <si>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</si>
  <si>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</si>
  <si>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</si>
  <si>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</si>
  <si>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</si>
  <si>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</si>
  <si>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</si>
  <si>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</si>
  <si>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</si>
  <si>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</si>
  <si>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</si>
  <si>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</si>
  <si>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</si>
  <si>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</si>
  <si>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</si>
  <si>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</si>
  <si>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</si>
  <si>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</si>
  <si>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</si>
  <si>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</si>
  <si>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</si>
  <si>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</si>
  <si>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</si>
  <si>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</si>
  <si>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</si>
  <si>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</si>
  <si>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</si>
  <si>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</si>
  <si>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</si>
  <si>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</si>
  <si>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</si>
  <si>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</si>
  <si>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</si>
  <si>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</si>
  <si>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</si>
  <si>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</si>
  <si>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</si>
  <si>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</si>
  <si>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</si>
  <si>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</si>
  <si>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</si>
  <si>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</si>
  <si>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</si>
  <si>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</si>
  <si>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</si>
  <si>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</si>
  <si>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</si>
  <si>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</si>
  <si>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</si>
  <si>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</si>
  <si>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</si>
  <si>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</si>
  <si>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</si>
  <si>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</si>
  <si>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</si>
  <si>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</si>
  <si>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</si>
  <si>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</si>
  <si>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</si>
  <si>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</si>
  <si>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</si>
  <si>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</si>
  <si>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</si>
  <si>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</si>
  <si>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</si>
  <si>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</si>
  <si>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</si>
  <si>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</si>
  <si>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</si>
  <si>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</si>
  <si>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</si>
  <si>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</si>
  <si>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</si>
  <si>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</si>
  <si>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</si>
  <si>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</si>
  <si>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</si>
  <si>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</si>
  <si>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</si>
  <si>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</si>
  <si>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</si>
  <si>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</si>
  <si>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</si>
  <si>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</si>
  <si>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</si>
  <si>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</si>
  <si>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</si>
  <si>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</si>
  <si>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</si>
  <si>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</si>
  <si>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</si>
  <si>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</si>
  <si>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</si>
  <si>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</si>
  <si>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</si>
  <si>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</si>
  <si>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</si>
  <si>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</si>
  <si>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</si>
  <si>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</si>
  <si>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</si>
  <si>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</si>
  <si>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</si>
  <si>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</si>
  <si>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</si>
  <si>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</si>
  <si>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</si>
  <si>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</si>
  <si>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</si>
  <si>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</si>
  <si>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</si>
  <si>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</si>
  <si>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</si>
  <si>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</si>
  <si>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</si>
  <si>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</si>
  <si>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</si>
  <si>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</si>
  <si>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</si>
  <si>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</si>
  <si>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</si>
  <si>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</si>
  <si>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</si>
  <si>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</si>
  <si>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</si>
  <si>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</si>
  <si>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</si>
  <si>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</si>
  <si>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</si>
  <si>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</si>
  <si>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</si>
  <si>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</si>
  <si>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</si>
  <si>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</si>
  <si>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</si>
  <si>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</si>
  <si>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</si>
  <si>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</si>
  <si>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</si>
  <si>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</si>
  <si>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</si>
  <si>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</si>
  <si>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</si>
  <si>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</si>
  <si>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</si>
  <si>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</si>
  <si>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</si>
  <si>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</si>
  <si>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</si>
  <si>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</si>
  <si>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</si>
  <si>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</si>
  <si>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</si>
  <si>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</si>
  <si>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</si>
  <si>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</si>
  <si>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</si>
  <si>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</si>
  <si>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</si>
  <si>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</si>
  <si>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</si>
  <si>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</si>
  <si>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</si>
  <si>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</si>
  <si>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</si>
  <si>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</si>
  <si>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</si>
  <si>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</si>
  <si>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</si>
  <si>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</si>
  <si>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</si>
  <si>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</si>
  <si>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</si>
  <si>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</si>
  <si>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</si>
  <si>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</si>
  <si>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</si>
  <si>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</si>
  <si>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</si>
  <si>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</si>
  <si>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</si>
  <si>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</si>
  <si>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</si>
  <si>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</si>
  <si>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</si>
  <si>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</si>
  <si>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</si>
  <si>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</si>
  <si>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</si>
  <si>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</si>
  <si>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</si>
  <si>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</si>
  <si>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</si>
  <si>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</si>
  <si>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</si>
  <si>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</si>
  <si>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</si>
  <si>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</si>
  <si>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</si>
  <si>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</si>
  <si>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</si>
  <si>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</si>
  <si>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</si>
  <si>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</si>
  <si>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</si>
  <si>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</si>
  <si>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</si>
  <si>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</si>
  <si>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</si>
  <si>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</si>
  <si>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</si>
  <si>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</si>
  <si>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</si>
  <si>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</si>
  <si>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</si>
  <si>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</si>
  <si>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</si>
  <si>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</si>
  <si>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</si>
  <si>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</si>
  <si>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</si>
  <si>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</si>
  <si>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</si>
  <si>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</si>
  <si>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</si>
  <si>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</si>
  <si>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</si>
  <si>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</si>
  <si>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</si>
  <si>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</si>
  <si>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</si>
  <si>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</si>
  <si>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</si>
  <si>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</si>
  <si>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</si>
  <si>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</si>
  <si>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</si>
  <si>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</si>
  <si>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</si>
  <si>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</si>
  <si>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</si>
  <si>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</si>
  <si>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</si>
  <si>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</si>
  <si>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</si>
  <si>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</si>
  <si>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</si>
  <si>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</si>
  <si>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</si>
  <si>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</si>
  <si>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</si>
  <si>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</si>
  <si>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</si>
  <si>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</si>
  <si>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</si>
  <si>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</si>
  <si>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</si>
  <si>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</si>
  <si>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</si>
  <si>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</si>
  <si>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</si>
  <si>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</si>
  <si>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</si>
  <si>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</si>
  <si>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</si>
  <si>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</si>
  <si>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</si>
  <si>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</si>
  <si>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</si>
  <si>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</si>
  <si>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</si>
  <si>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</si>
  <si>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</si>
  <si>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</si>
  <si>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</si>
  <si>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</si>
  <si>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</si>
  <si>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</si>
  <si>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</si>
  <si>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</si>
  <si>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</si>
  <si>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</si>
  <si>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</si>
  <si>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</si>
  <si>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</si>
  <si>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</si>
  <si>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</si>
  <si>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</si>
  <si>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</si>
  <si>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</si>
  <si>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</si>
  <si>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</si>
  <si>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</si>
  <si>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</si>
  <si>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</si>
  <si>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</si>
  <si>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</si>
  <si>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</si>
  <si>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</si>
  <si>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</si>
  <si>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</si>
  <si>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</si>
  <si>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</si>
  <si>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</si>
  <si>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</si>
  <si>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</si>
  <si>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</si>
  <si>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</si>
  <si>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</si>
  <si>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</si>
  <si>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</si>
  <si>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</si>
  <si>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</si>
  <si>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</si>
  <si>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</si>
  <si>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</si>
  <si>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</si>
  <si>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</si>
  <si>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</si>
  <si>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</si>
  <si>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</si>
  <si>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</si>
  <si>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</si>
  <si>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</si>
  <si>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</si>
  <si>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</si>
  <si>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</si>
  <si>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</si>
  <si>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</si>
  <si>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</si>
  <si>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</si>
  <si>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</si>
  <si>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</si>
  <si>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</si>
  <si>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</si>
  <si>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</si>
  <si>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</si>
  <si>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</si>
  <si>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</si>
  <si>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</si>
  <si>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</si>
  <si>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</si>
  <si>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</si>
  <si>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</si>
  <si>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</si>
  <si>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</si>
  <si>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</si>
  <si>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</si>
  <si>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</si>
  <si>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</si>
  <si>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</si>
  <si>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</si>
  <si>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</si>
  <si>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</si>
  <si>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</si>
  <si>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</si>
  <si>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</si>
  <si>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</si>
  <si>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</si>
  <si>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</si>
  <si>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</si>
  <si>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</si>
  <si>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</si>
  <si>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</si>
  <si>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</si>
  <si>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</si>
  <si>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</si>
  <si>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</si>
  <si>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</si>
  <si>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</si>
  <si>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</si>
  <si>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</si>
  <si>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</si>
  <si>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</si>
  <si>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</si>
  <si>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</si>
  <si>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</si>
  <si>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</si>
  <si>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</si>
  <si>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</si>
  <si>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</si>
  <si>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</si>
  <si>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</si>
  <si>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</si>
  <si>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</si>
  <si>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</si>
  <si>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</si>
  <si>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</si>
  <si>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</si>
  <si>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</si>
  <si>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</si>
  <si>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</si>
  <si>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</si>
  <si>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</si>
  <si>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</si>
  <si>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</si>
  <si>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</si>
  <si>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</si>
  <si>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</si>
  <si>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</si>
  <si>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</si>
  <si>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</si>
  <si>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</si>
  <si>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</si>
  <si>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</si>
  <si>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</si>
  <si>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</si>
  <si>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</si>
  <si>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</si>
  <si>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</si>
  <si>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</si>
  <si>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</si>
  <si>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</si>
  <si>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</si>
  <si>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</si>
  <si>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</si>
  <si>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</si>
  <si>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</si>
  <si>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</si>
  <si>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</si>
  <si>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</si>
  <si>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</si>
  <si>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</si>
  <si>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</si>
  <si>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</si>
  <si>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</si>
  <si>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</si>
  <si>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</si>
  <si>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</si>
  <si>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</si>
  <si>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</si>
  <si>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</si>
  <si>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</si>
  <si>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</si>
  <si>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</si>
  <si>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</si>
  <si>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</si>
  <si>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</si>
  <si>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</si>
  <si>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</si>
  <si>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</si>
  <si>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</si>
  <si>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</si>
  <si>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</si>
  <si>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</si>
  <si>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</si>
  <si>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</si>
  <si>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</si>
  <si>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</si>
  <si>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</si>
  <si>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</si>
  <si>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</si>
  <si>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</si>
  <si>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</si>
  <si>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</si>
  <si>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</si>
  <si>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</si>
  <si>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</si>
  <si>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</si>
  <si>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</si>
  <si>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</si>
  <si>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</si>
  <si>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</si>
  <si>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</si>
  <si>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</si>
  <si>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</si>
  <si>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</si>
  <si>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</si>
  <si>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</si>
  <si>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</si>
  <si>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</si>
  <si>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</si>
  <si>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</si>
  <si>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</si>
  <si>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</si>
  <si>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</si>
  <si>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</si>
  <si>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</si>
  <si>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</si>
  <si>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</si>
  <si>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</si>
  <si>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</si>
  <si>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</si>
  <si>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</si>
  <si>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</si>
  <si>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</si>
  <si>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</si>
  <si>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</si>
  <si>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</si>
  <si>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</si>
  <si>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</si>
  <si>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</si>
  <si>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</si>
  <si>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</si>
  <si>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</si>
  <si>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</si>
  <si>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</si>
  <si>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</si>
  <si>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</si>
  <si>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</si>
  <si>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</si>
  <si>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</si>
  <si>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</si>
  <si>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</si>
  <si>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</si>
  <si>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</si>
  <si>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</si>
  <si>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</si>
  <si>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</si>
  <si>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</si>
  <si>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</si>
  <si>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</si>
  <si>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</si>
  <si>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</si>
  <si>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</si>
  <si>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</si>
  <si>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</si>
  <si>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</si>
  <si>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</si>
  <si>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</si>
  <si>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</si>
  <si>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</si>
  <si>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</si>
  <si>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</si>
  <si>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</si>
  <si>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</si>
  <si>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</si>
  <si>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</si>
  <si>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</si>
  <si>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</si>
  <si>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</si>
  <si>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</si>
  <si>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</si>
  <si>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</si>
  <si>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</si>
  <si>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</si>
  <si>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</si>
  <si>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</si>
  <si>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</si>
  <si>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</si>
  <si>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</si>
  <si>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</si>
  <si>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</si>
  <si>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</si>
  <si>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</si>
  <si>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</si>
  <si>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</si>
  <si>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</si>
  <si>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</si>
  <si>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</si>
  <si>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</si>
  <si>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</si>
  <si>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</si>
  <si>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</si>
  <si>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</si>
  <si>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</si>
  <si>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</si>
  <si>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</si>
  <si>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</si>
  <si>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</si>
  <si>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</si>
  <si>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</si>
  <si>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</si>
  <si>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</si>
  <si>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</si>
  <si>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</si>
  <si>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</si>
  <si>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</si>
  <si>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</si>
  <si>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</si>
  <si>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</si>
  <si>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</si>
  <si>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</si>
  <si>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</si>
  <si>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</si>
  <si>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</si>
  <si>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</si>
  <si>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</si>
  <si>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</si>
  <si>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</si>
  <si>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</si>
  <si>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</si>
  <si>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</si>
  <si>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</si>
  <si>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</si>
  <si>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</si>
  <si>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</si>
  <si>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</si>
  <si>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</si>
  <si>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</si>
  <si>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</si>
  <si>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</si>
  <si>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</si>
  <si>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</si>
  <si>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</si>
  <si>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</si>
  <si>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</si>
  <si>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</si>
  <si>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</si>
  <si>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</si>
  <si>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</si>
  <si>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</si>
  <si>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</si>
  <si>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</si>
  <si>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</si>
  <si>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</si>
  <si>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</si>
  <si>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</si>
  <si>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</si>
  <si>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</si>
  <si>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</si>
  <si>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</si>
  <si>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</si>
  <si>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</si>
  <si>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</si>
  <si>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</si>
  <si>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</si>
  <si>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</si>
  <si>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</si>
  <si>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</si>
  <si>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</si>
  <si>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</si>
  <si>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</si>
  <si>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</si>
  <si>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</si>
  <si>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</si>
  <si>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</si>
  <si>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</si>
  <si>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</si>
  <si>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</si>
  <si>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</si>
  <si>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</si>
  <si>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</si>
  <si>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</si>
  <si>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</si>
  <si>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</si>
  <si>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</si>
  <si>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</si>
  <si>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</si>
  <si>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</si>
  <si>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</si>
  <si>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</si>
  <si>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</si>
  <si>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</si>
  <si>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</si>
  <si>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</si>
  <si>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</si>
  <si>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</si>
  <si>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</si>
  <si>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</si>
  <si>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</si>
  <si>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</si>
  <si>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</si>
  <si>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</si>
  <si>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</si>
  <si>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</si>
  <si>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</si>
  <si>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</si>
  <si>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</si>
  <si>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</si>
  <si>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</si>
  <si>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</si>
  <si>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</si>
  <si>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</si>
  <si>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</si>
  <si>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</si>
  <si>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</si>
  <si>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</si>
  <si>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</si>
  <si>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</si>
  <si>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</si>
  <si>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</si>
  <si>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</si>
  <si>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</si>
  <si>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</si>
  <si>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</si>
  <si>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</si>
  <si>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</si>
  <si>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</si>
  <si>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</si>
  <si>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</si>
  <si>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</si>
  <si>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</si>
  <si>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</si>
  <si>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</si>
  <si>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</si>
  <si>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</si>
  <si>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</si>
  <si>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</si>
  <si>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</si>
  <si>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</si>
  <si>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</si>
  <si>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</si>
  <si>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</si>
  <si>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</si>
  <si>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</si>
  <si>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</si>
  <si>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</si>
  <si>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</si>
  <si>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</si>
  <si>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</si>
  <si>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</si>
  <si>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</si>
  <si>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</si>
  <si>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</si>
  <si>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</si>
  <si>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</si>
  <si>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</si>
  <si>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</si>
  <si>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</si>
  <si>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</si>
  <si>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</si>
  <si>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</si>
  <si>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</si>
  <si>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</si>
  <si>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</si>
  <si>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</si>
  <si>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</si>
  <si>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</si>
  <si>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</si>
  <si>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</si>
  <si>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</si>
  <si>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</si>
  <si>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</si>
  <si>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</si>
  <si>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</si>
  <si>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</si>
  <si>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</si>
  <si>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</si>
  <si>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</si>
  <si>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</si>
  <si>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</si>
  <si>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</si>
  <si>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</si>
  <si>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</si>
  <si>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</si>
  <si>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</si>
  <si>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</si>
  <si>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</si>
  <si>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</si>
  <si>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</si>
  <si>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</si>
  <si>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</si>
  <si>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</si>
  <si>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</si>
  <si>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</si>
  <si>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</si>
  <si>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</si>
  <si>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</si>
  <si>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</si>
  <si>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</si>
  <si>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</si>
  <si>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</si>
  <si>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</si>
  <si>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</si>
  <si>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</si>
  <si>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</si>
  <si>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</si>
  <si>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</si>
  <si>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</si>
  <si>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</si>
  <si>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</si>
  <si>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</si>
  <si>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</si>
  <si>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</si>
  <si>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</si>
  <si>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</si>
  <si>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</si>
  <si>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</si>
  <si>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</si>
  <si>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</si>
  <si>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</si>
  <si>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</si>
  <si>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</si>
  <si>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</si>
  <si>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</si>
  <si>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</si>
  <si>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</si>
  <si>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</si>
  <si>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</si>
  <si>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</si>
  <si>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</si>
  <si>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</si>
  <si>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</si>
  <si>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</si>
  <si>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</si>
  <si>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</si>
  <si>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</si>
  <si>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</si>
  <si>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</si>
  <si>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</si>
  <si>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</si>
  <si>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</si>
  <si>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</si>
  <si>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</si>
  <si>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</si>
  <si>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</si>
  <si>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</si>
  <si>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</si>
  <si>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</si>
  <si>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</si>
  <si>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</si>
  <si>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</si>
  <si>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</si>
  <si>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</si>
  <si>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</si>
  <si>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</si>
  <si>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</si>
  <si>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</si>
  <si>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</si>
  <si>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</si>
  <si>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</si>
  <si>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</si>
  <si>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</si>
  <si>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</si>
  <si>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</si>
  <si>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</si>
  <si>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</si>
  <si>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</si>
  <si>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</si>
  <si>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</si>
  <si>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</si>
  <si>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</si>
  <si>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</si>
  <si>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</si>
  <si>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</si>
  <si>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</si>
  <si>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</si>
  <si>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</si>
  <si>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</si>
  <si>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</si>
  <si>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</si>
  <si>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</si>
  <si>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</si>
  <si>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</si>
  <si>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</si>
  <si>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</si>
  <si>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</si>
  <si>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</si>
  <si>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</si>
  <si>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</si>
  <si>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</si>
  <si>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</si>
  <si>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</si>
  <si>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</si>
  <si>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</si>
  <si>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</si>
  <si>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</si>
  <si>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</si>
  <si>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</si>
  <si>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</si>
  <si>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</si>
  <si>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</si>
  <si>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</si>
  <si>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</si>
  <si>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</si>
  <si>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</si>
  <si>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</si>
  <si>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</si>
  <si>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</si>
  <si>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</si>
  <si>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</si>
  <si>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</si>
  <si>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</si>
  <si>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</si>
  <si>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</si>
  <si>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</si>
  <si>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</si>
  <si>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</si>
  <si>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</si>
  <si>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</si>
  <si>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</si>
  <si>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</si>
  <si>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</si>
  <si>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</si>
  <si>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</si>
  <si>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</si>
  <si>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</si>
  <si>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</si>
  <si>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</si>
  <si>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</si>
  <si>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</si>
  <si>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</si>
  <si>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</si>
  <si>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</si>
  <si>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</si>
  <si>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</si>
  <si>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</si>
  <si>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</si>
  <si>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</si>
  <si>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</si>
  <si>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</si>
  <si>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</si>
  <si>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</si>
  <si>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</si>
  <si>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</si>
  <si>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</si>
  <si>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</si>
  <si>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</si>
  <si>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</si>
  <si>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</si>
  <si>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</si>
  <si>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</si>
  <si>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</si>
  <si>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</si>
  <si>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</si>
  <si>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</si>
  <si>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</si>
  <si>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</si>
  <si>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</si>
  <si>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</si>
  <si>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</si>
  <si>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</si>
  <si>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</si>
  <si>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</si>
  <si>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</si>
  <si>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</si>
  <si>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</si>
  <si>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</si>
  <si>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</si>
  <si>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</si>
  <si>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</si>
  <si>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</si>
  <si>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</si>
  <si>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</si>
  <si>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</si>
  <si>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</si>
  <si>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</si>
  <si>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</si>
  <si>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</si>
  <si>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</si>
  <si>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</si>
  <si>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</si>
  <si>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</si>
  <si>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</si>
  <si>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</si>
  <si>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</si>
  <si>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</si>
  <si>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</si>
  <si>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</si>
  <si>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</si>
  <si>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</si>
  <si>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</si>
  <si>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</si>
  <si>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</si>
  <si>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</si>
  <si>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</si>
  <si>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</si>
  <si>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</si>
  <si>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</si>
  <si>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</si>
  <si>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</si>
  <si>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</si>
  <si>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</si>
  <si>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</si>
  <si>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</si>
  <si>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</si>
  <si>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</si>
  <si>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</si>
  <si>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</si>
  <si>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</si>
  <si>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</si>
  <si>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</si>
  <si>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</si>
  <si>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</si>
  <si>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</si>
  <si>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</si>
  <si>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</si>
  <si>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</si>
  <si>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</si>
  <si>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</si>
  <si>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</si>
  <si>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</si>
  <si>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</si>
  <si>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</si>
  <si>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</si>
  <si>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</si>
  <si>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</si>
  <si>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</si>
  <si>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</si>
  <si>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</si>
  <si>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</si>
  <si>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</si>
  <si>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</si>
  <si>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</si>
  <si>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</si>
  <si>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</si>
  <si>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</si>
  <si>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</si>
  <si>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</si>
  <si>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</si>
  <si>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</si>
  <si>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</si>
  <si>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</si>
  <si>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</si>
  <si>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</si>
  <si>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</si>
  <si>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</si>
  <si>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</si>
  <si>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</si>
  <si>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</si>
  <si>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</si>
  <si>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</si>
  <si>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</si>
  <si>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</si>
  <si>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</si>
  <si>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</si>
  <si>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</si>
  <si>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</si>
  <si>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</si>
  <si>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</si>
  <si>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</si>
  <si>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</si>
  <si>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</si>
  <si>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</si>
  <si>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</si>
  <si>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</si>
  <si>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</si>
  <si>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</si>
  <si>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</si>
  <si>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</si>
  <si>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</si>
  <si>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</si>
  <si>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</si>
  <si>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</si>
  <si>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</si>
  <si>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</si>
  <si>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</si>
  <si>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</si>
  <si>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</si>
  <si>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</si>
  <si>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</si>
  <si>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</si>
  <si>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</si>
  <si>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</si>
  <si>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</si>
  <si>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</si>
  <si>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</si>
  <si>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</si>
  <si>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</si>
  <si>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</si>
  <si>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</si>
  <si>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</si>
  <si>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</si>
  <si>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</si>
  <si>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</si>
  <si>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</si>
  <si>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</si>
  <si>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</si>
  <si>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</si>
  <si>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</si>
  <si>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</si>
  <si>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</si>
  <si>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</si>
  <si>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</si>
  <si>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</si>
  <si>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</si>
  <si>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</si>
  <si>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</si>
  <si>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</si>
  <si>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</si>
  <si>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</si>
  <si>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</si>
  <si>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</si>
  <si>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</si>
  <si>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</si>
  <si>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</si>
  <si>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</si>
  <si>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</si>
  <si>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</si>
  <si>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</si>
  <si>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</si>
  <si>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</si>
  <si>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</si>
  <si>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</si>
  <si>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</si>
  <si>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</si>
  <si>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</si>
  <si>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</si>
  <si>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</si>
  <si>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</si>
  <si>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</si>
  <si>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</si>
  <si>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</si>
  <si>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</si>
  <si>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</si>
  <si>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</si>
  <si>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</si>
  <si>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</si>
  <si>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</si>
  <si>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</si>
  <si>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</si>
  <si>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</si>
  <si>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</si>
  <si>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</si>
  <si>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</si>
  <si>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</si>
  <si>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</si>
  <si>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</si>
  <si>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</si>
  <si>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</si>
  <si>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</si>
  <si>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</si>
  <si>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</si>
  <si>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</si>
  <si>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</si>
  <si>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</si>
  <si>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</si>
  <si>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</si>
  <si>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</si>
  <si>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</si>
  <si>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</si>
  <si>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</si>
  <si>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</si>
  <si>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</si>
  <si>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</si>
  <si>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</si>
  <si>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</si>
  <si>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</si>
  <si>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</si>
  <si>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</si>
  <si>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</si>
  <si>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</si>
  <si>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</si>
  <si>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</si>
  <si>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</si>
  <si>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</si>
  <si>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</si>
  <si>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</si>
  <si>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</si>
  <si>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</si>
  <si>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</si>
  <si>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</si>
  <si>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</si>
  <si>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</si>
  <si>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</si>
  <si>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</si>
  <si>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</si>
  <si>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</si>
  <si>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</si>
  <si>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</si>
  <si>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</si>
  <si>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</si>
  <si>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</si>
  <si>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</si>
  <si>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</si>
  <si>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</si>
  <si>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</si>
  <si>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</si>
  <si>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</si>
  <si>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</si>
  <si>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</si>
  <si>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</si>
  <si>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</si>
  <si>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</si>
  <si>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</si>
  <si>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</si>
  <si>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</si>
  <si>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</si>
  <si>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</si>
  <si>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</si>
  <si>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</si>
  <si>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</si>
  <si>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</si>
  <si>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</si>
  <si>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</si>
  <si>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</si>
  <si>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</si>
  <si>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</si>
  <si>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</si>
  <si>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</si>
  <si>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</si>
  <si>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</si>
  <si>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</si>
  <si>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</si>
  <si>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</si>
  <si>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</si>
  <si>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</si>
  <si>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</si>
  <si>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</si>
  <si>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</si>
  <si>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</si>
  <si>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</si>
  <si>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</si>
  <si>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</si>
  <si>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</si>
  <si>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</si>
  <si>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</si>
  <si>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</si>
  <si>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</si>
  <si>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</si>
  <si>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</si>
  <si>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</si>
  <si>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</si>
  <si>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</si>
  <si>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</si>
  <si>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</si>
  <si>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</si>
  <si>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</si>
  <si>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</si>
  <si>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</si>
  <si>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</si>
  <si>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</si>
  <si>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</si>
  <si>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</si>
  <si>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</si>
  <si>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</si>
  <si>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</si>
  <si>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</si>
  <si>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</si>
  <si>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</si>
  <si>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</si>
  <si>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</si>
  <si>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</si>
  <si>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</si>
  <si>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</si>
  <si>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</si>
  <si>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</si>
  <si>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</si>
  <si>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</si>
  <si>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</si>
  <si>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</si>
  <si>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</si>
  <si>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</si>
  <si>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</si>
  <si>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</si>
  <si>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</si>
  <si>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</si>
  <si>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</si>
  <si>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</si>
  <si>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</si>
  <si>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</si>
  <si>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</si>
  <si>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</si>
  <si>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</si>
  <si>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</si>
  <si>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</si>
  <si>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</si>
  <si>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</si>
  <si>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</si>
  <si>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</si>
  <si>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</si>
  <si>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</si>
  <si>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</si>
  <si>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</si>
  <si>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</si>
  <si>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</si>
  <si>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</si>
  <si>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</si>
  <si>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</si>
  <si>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</si>
  <si>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</si>
  <si>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</si>
  <si>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</si>
  <si>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</si>
  <si>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</si>
  <si>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</si>
  <si>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</si>
  <si>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</si>
  <si>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</si>
  <si>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</si>
  <si>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</si>
  <si>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</si>
  <si>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</si>
  <si>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</si>
  <si>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</si>
  <si>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</si>
  <si>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</si>
  <si>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</si>
  <si>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</si>
  <si>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</si>
  <si>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</si>
  <si>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</si>
  <si>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</si>
  <si>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</si>
  <si>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</si>
  <si>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</si>
  <si>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</si>
  <si>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</si>
  <si>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</si>
  <si>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</si>
  <si>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</si>
  <si>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</si>
  <si>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</si>
  <si>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</si>
  <si>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</si>
  <si>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</si>
  <si>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</si>
  <si>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</si>
  <si>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</si>
  <si>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</si>
  <si>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</si>
  <si>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</si>
  <si>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</si>
  <si>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</si>
  <si>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</si>
  <si>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</si>
  <si>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</si>
  <si>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</si>
  <si>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</si>
  <si>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</si>
  <si>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</si>
  <si>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</si>
  <si>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</si>
  <si>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</si>
  <si>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</si>
  <si>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</si>
  <si>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</si>
  <si>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</si>
  <si>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</si>
  <si>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</si>
  <si>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</si>
  <si>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</si>
  <si>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</si>
  <si>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</si>
  <si>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</si>
  <si>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</si>
  <si>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</si>
  <si>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</si>
  <si>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</si>
  <si>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</si>
  <si>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</si>
  <si>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</si>
  <si>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</si>
  <si>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</si>
  <si>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</si>
  <si>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</si>
  <si>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</si>
  <si>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</si>
  <si>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</si>
  <si>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</si>
  <si>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</si>
  <si>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</si>
  <si>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</si>
  <si>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</si>
  <si>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</si>
  <si>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</si>
  <si>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</si>
  <si>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</si>
  <si>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</si>
  <si>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</si>
  <si>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</si>
  <si>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</si>
  <si>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</si>
  <si>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</si>
  <si>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</si>
  <si>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</si>
  <si>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</si>
  <si>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</si>
  <si>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</si>
  <si>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</si>
  <si>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</si>
  <si>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</si>
  <si>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</si>
  <si>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</si>
  <si>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</si>
  <si>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</si>
  <si>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</si>
  <si>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</si>
  <si>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</si>
  <si>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</si>
  <si>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</si>
  <si>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</si>
  <si>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</si>
  <si>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</si>
  <si>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</si>
  <si>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</si>
  <si>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</si>
  <si>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</si>
  <si>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</si>
  <si>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</si>
  <si>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</si>
  <si>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</si>
  <si>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</si>
  <si>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</si>
  <si>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</si>
  <si>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</si>
  <si>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</si>
  <si>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</si>
  <si>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</si>
  <si>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</si>
  <si>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</si>
  <si>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</si>
  <si>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</si>
  <si>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</si>
  <si>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</si>
  <si>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</si>
  <si>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</si>
  <si>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</si>
  <si>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</si>
  <si>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</si>
  <si>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</si>
  <si>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</si>
  <si>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</si>
  <si>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</si>
  <si>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</si>
  <si>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</si>
  <si>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</si>
  <si>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</si>
  <si>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</si>
  <si>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</si>
  <si>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</si>
  <si>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</si>
  <si>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</si>
  <si>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</si>
  <si>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</si>
  <si>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</si>
  <si>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</si>
  <si>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</si>
  <si>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</si>
  <si>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</si>
  <si>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</si>
  <si>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</si>
  <si>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</si>
  <si>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</si>
  <si>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</si>
  <si>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</si>
  <si>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</si>
  <si>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</si>
  <si>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</si>
  <si>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</si>
  <si>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</si>
  <si>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</si>
  <si>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</si>
  <si>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</si>
  <si>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</si>
  <si>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</si>
  <si>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MATE LOVRAKA, VLADISLAVCI</t>
  </si>
  <si>
    <t>KRALJA TOMISLAVA 75</t>
  </si>
  <si>
    <t>ŽELJKA LALOVIĆ</t>
  </si>
  <si>
    <t>0994962942</t>
  </si>
  <si>
    <t>031391258</t>
  </si>
  <si>
    <t>ured@os-mlovraka-vladislavci.skole.hr</t>
  </si>
  <si>
    <t>MARIJA POJE</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</si>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</sst>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3099605</v>
      </c>
      <c r="D2" s="63">
        <f>PRRAS!E12</f>
        <v>3380373</v>
      </c>
      <c r="E2" s="63"/>
      <c r="F2" s="63"/>
      <c r="G2" s="64">
        <f t="shared" ref="G2:G65" si="0">(B2/1000)*(C2*1+D2*2)</f>
        <v>9860.3510000000006</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09587</v>
      </c>
      <c r="L10" s="50">
        <f>INT(VALUE(RefStr!B6))</f>
        <v>9587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03021530</v>
      </c>
      <c r="L11" s="50">
        <f>INT(VALUE(RefStr!B8))</f>
        <v>3021530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MATE LOVRAKA, VLADISLAVCI</v>
      </c>
      <c r="L12" s="50">
        <f>LEN(Skriveni!K12)</f>
        <v>39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31404</v>
      </c>
      <c r="L13" s="50">
        <f>INT(VALUE(RefStr!B12))</f>
        <v>31404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VLADISLAVCI</v>
      </c>
      <c r="L14" s="50">
        <f>LEN(Skriveni!K14)</f>
        <v>11</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KRALJA TOMISLAVA 75</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579</v>
      </c>
      <c r="L19" s="50">
        <f>INT(VALUE(RefStr!B22))</f>
        <v>579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11166315733</v>
      </c>
      <c r="L21" s="50">
        <f>INT(VALUE(RefStr!K14))</f>
        <v>11166315733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ŽELJKA LALOVIĆ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0994962942</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031391258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ured@os-mlovraka-vladislavci.skole.hr</v>
      </c>
      <c r="L25" s="50">
        <f>LEN(RefStr!H29)</f>
        <v>37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ured@os-mlovraka-vladislavci.skole.hr</v>
      </c>
      <c r="L26" s="50">
        <f>LEN(RefStr!H31)</f>
        <v>37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MARIJA POJE</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66.970.661,09</v>
      </c>
      <c r="L28" s="50">
        <f>SUM(G2:G1561)</f>
        <v>66970661.091999978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49176162.686999984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12853597.843000002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4644726.9359999998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296173.62599999999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2773120</v>
      </c>
      <c r="D46" s="58">
        <f>PRRAS!E56</f>
        <v>2810443</v>
      </c>
      <c r="E46" s="58">
        <v>0</v>
      </c>
      <c r="F46" s="58">
        <v>0</v>
      </c>
      <c r="G46" s="59">
        <f t="shared" si="0"/>
        <v>377730.26999999996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2773120</v>
      </c>
      <c r="D64" s="58">
        <f>PRRAS!E74</f>
        <v>2805519</v>
      </c>
      <c r="E64" s="58">
        <v>0</v>
      </c>
      <c r="F64" s="58">
        <v>0</v>
      </c>
      <c r="G64" s="59">
        <f t="shared" si="0"/>
        <v>528201.95400000003</v>
      </c>
      <c r="H64" s="59">
        <f t="shared" si="1"/>
        <v>0</v>
      </c>
      <c r="I64" s="60">
        <v>0</v>
      </c>
    </row>
    <row r="65" spans="1:9" x14ac:dyDescent="0.2">
      <c r="A65" s="57">
        <v>151</v>
      </c>
      <c r="B65" s="58">
        <f>PRRAS!C75</f>
        <v>64</v>
      </c>
      <c r="C65" s="58">
        <f>PRRAS!D75</f>
        <v>2773120</v>
      </c>
      <c r="D65" s="58">
        <f>PRRAS!E75</f>
        <v>2805519</v>
      </c>
      <c r="E65" s="58">
        <v>0</v>
      </c>
      <c r="F65" s="58">
        <v>0</v>
      </c>
      <c r="G65" s="59">
        <f t="shared" si="0"/>
        <v>536586.11199999996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4924</v>
      </c>
      <c r="E67" s="58">
        <v>0</v>
      </c>
      <c r="F67" s="58">
        <v>0</v>
      </c>
      <c r="G67" s="59">
        <f t="shared" si="2"/>
        <v>649.96800000000007</v>
      </c>
      <c r="H67" s="59">
        <f t="shared" si="3"/>
        <v>0</v>
      </c>
      <c r="I67" s="60">
        <v>0</v>
      </c>
    </row>
    <row r="68" spans="1:9" x14ac:dyDescent="0.2">
      <c r="A68" s="57">
        <v>151</v>
      </c>
      <c r="B68" s="58">
        <f>PRRAS!C78</f>
        <v>67</v>
      </c>
      <c r="C68" s="58">
        <f>PRRAS!D78</f>
        <v>0</v>
      </c>
      <c r="D68" s="58">
        <f>PRRAS!E78</f>
        <v>4924</v>
      </c>
      <c r="E68" s="58">
        <v>0</v>
      </c>
      <c r="F68" s="58">
        <v>0</v>
      </c>
      <c r="G68" s="59">
        <f t="shared" si="2"/>
        <v>659.81600000000003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6673</v>
      </c>
      <c r="E106" s="58">
        <v>0</v>
      </c>
      <c r="F106" s="58">
        <v>0</v>
      </c>
      <c r="G106" s="59">
        <f t="shared" si="2"/>
        <v>1401.33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6673</v>
      </c>
      <c r="E112" s="58">
        <v>0</v>
      </c>
      <c r="F112" s="58">
        <v>0</v>
      </c>
      <c r="G112" s="59">
        <f t="shared" si="2"/>
        <v>1481.4059999999999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6673</v>
      </c>
      <c r="E117" s="58">
        <v>0</v>
      </c>
      <c r="F117" s="58">
        <v>0</v>
      </c>
      <c r="G117" s="59">
        <f t="shared" si="2"/>
        <v>1548.136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12893</v>
      </c>
      <c r="D124" s="58">
        <f>PRRAS!E134</f>
        <v>33128</v>
      </c>
      <c r="E124" s="58">
        <v>0</v>
      </c>
      <c r="F124" s="58">
        <v>0</v>
      </c>
      <c r="G124" s="59">
        <f t="shared" si="2"/>
        <v>9735.3269999999993</v>
      </c>
      <c r="H124" s="59">
        <f t="shared" si="3"/>
        <v>0</v>
      </c>
      <c r="I124" s="60">
        <v>0</v>
      </c>
    </row>
    <row r="125" spans="1:9" x14ac:dyDescent="0.2">
      <c r="A125" s="57">
        <v>151</v>
      </c>
      <c r="B125" s="58">
        <f>PRRAS!C135</f>
        <v>124</v>
      </c>
      <c r="C125" s="58">
        <f>PRRAS!D135</f>
        <v>8963</v>
      </c>
      <c r="D125" s="58">
        <f>PRRAS!E135</f>
        <v>18626</v>
      </c>
      <c r="E125" s="58">
        <v>0</v>
      </c>
      <c r="F125" s="58">
        <v>0</v>
      </c>
      <c r="G125" s="59">
        <f t="shared" si="2"/>
        <v>5730.66</v>
      </c>
      <c r="H125" s="59">
        <f t="shared" si="3"/>
        <v>0</v>
      </c>
      <c r="I125" s="60">
        <v>0</v>
      </c>
    </row>
    <row r="126" spans="1:9" x14ac:dyDescent="0.2">
      <c r="A126" s="57">
        <v>151</v>
      </c>
      <c r="B126" s="58">
        <f>PRRAS!C136</f>
        <v>125</v>
      </c>
      <c r="C126" s="58">
        <f>PRRAS!D136</f>
        <v>640</v>
      </c>
      <c r="D126" s="58">
        <f>PRRAS!E136</f>
        <v>1250</v>
      </c>
      <c r="E126" s="58">
        <v>0</v>
      </c>
      <c r="F126" s="58">
        <v>0</v>
      </c>
      <c r="G126" s="59">
        <f t="shared" si="2"/>
        <v>392.5</v>
      </c>
      <c r="H126" s="59">
        <f t="shared" si="3"/>
        <v>0</v>
      </c>
      <c r="I126" s="60">
        <v>0</v>
      </c>
    </row>
    <row r="127" spans="1:9" x14ac:dyDescent="0.2">
      <c r="A127" s="57">
        <v>151</v>
      </c>
      <c r="B127" s="58">
        <f>PRRAS!C137</f>
        <v>126</v>
      </c>
      <c r="C127" s="58">
        <f>PRRAS!D137</f>
        <v>8323</v>
      </c>
      <c r="D127" s="58">
        <f>PRRAS!E137</f>
        <v>17376</v>
      </c>
      <c r="E127" s="58">
        <v>0</v>
      </c>
      <c r="F127" s="58">
        <v>0</v>
      </c>
      <c r="G127" s="59">
        <f t="shared" si="2"/>
        <v>5427.45</v>
      </c>
      <c r="H127" s="59">
        <f t="shared" si="3"/>
        <v>0</v>
      </c>
      <c r="I127" s="60">
        <v>0</v>
      </c>
    </row>
    <row r="128" spans="1:9" x14ac:dyDescent="0.2">
      <c r="A128" s="57">
        <v>151</v>
      </c>
      <c r="B128" s="58">
        <f>PRRAS!C138</f>
        <v>127</v>
      </c>
      <c r="C128" s="58">
        <f>PRRAS!D138</f>
        <v>3930</v>
      </c>
      <c r="D128" s="58">
        <f>PRRAS!E138</f>
        <v>14502</v>
      </c>
      <c r="E128" s="58">
        <v>0</v>
      </c>
      <c r="F128" s="58">
        <v>0</v>
      </c>
      <c r="G128" s="59">
        <f t="shared" si="2"/>
        <v>4182.6180000000004</v>
      </c>
      <c r="H128" s="59">
        <f t="shared" si="3"/>
        <v>0</v>
      </c>
      <c r="I128" s="60">
        <v>0</v>
      </c>
    </row>
    <row r="129" spans="1:9" x14ac:dyDescent="0.2">
      <c r="A129" s="57">
        <v>151</v>
      </c>
      <c r="B129" s="58">
        <f>PRRAS!C139</f>
        <v>128</v>
      </c>
      <c r="C129" s="58">
        <f>PRRAS!D139</f>
        <v>3930</v>
      </c>
      <c r="D129" s="58">
        <f>PRRAS!E139</f>
        <v>14502</v>
      </c>
      <c r="E129" s="58">
        <v>0</v>
      </c>
      <c r="F129" s="58">
        <v>0</v>
      </c>
      <c r="G129" s="59">
        <f t="shared" si="2"/>
        <v>4215.5519999999997</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313592</v>
      </c>
      <c r="D131" s="58">
        <f>PRRAS!E141</f>
        <v>530129</v>
      </c>
      <c r="E131" s="58">
        <v>0</v>
      </c>
      <c r="F131" s="58">
        <v>0</v>
      </c>
      <c r="G131" s="59">
        <f t="shared" si="4"/>
        <v>178600.5</v>
      </c>
      <c r="H131" s="59">
        <f t="shared" si="5"/>
        <v>0</v>
      </c>
      <c r="I131" s="60">
        <v>0</v>
      </c>
    </row>
    <row r="132" spans="1:9" x14ac:dyDescent="0.2">
      <c r="A132" s="57">
        <v>151</v>
      </c>
      <c r="B132" s="58">
        <f>PRRAS!C142</f>
        <v>131</v>
      </c>
      <c r="C132" s="58">
        <f>PRRAS!D142</f>
        <v>313592</v>
      </c>
      <c r="D132" s="58">
        <f>PRRAS!E142</f>
        <v>530129</v>
      </c>
      <c r="E132" s="58">
        <v>0</v>
      </c>
      <c r="F132" s="58">
        <v>0</v>
      </c>
      <c r="G132" s="59">
        <f t="shared" si="4"/>
        <v>179974.35</v>
      </c>
      <c r="H132" s="59">
        <f t="shared" si="5"/>
        <v>0</v>
      </c>
      <c r="I132" s="60">
        <v>0</v>
      </c>
    </row>
    <row r="133" spans="1:9" x14ac:dyDescent="0.2">
      <c r="A133" s="57">
        <v>151</v>
      </c>
      <c r="B133" s="58">
        <f>PRRAS!C143</f>
        <v>132</v>
      </c>
      <c r="C133" s="58">
        <f>PRRAS!D143</f>
        <v>274033</v>
      </c>
      <c r="D133" s="58">
        <f>PRRAS!E143</f>
        <v>485306</v>
      </c>
      <c r="E133" s="58">
        <v>0</v>
      </c>
      <c r="F133" s="58">
        <v>0</v>
      </c>
      <c r="G133" s="59">
        <f t="shared" si="4"/>
        <v>164293.14000000001</v>
      </c>
      <c r="H133" s="59">
        <f t="shared" si="5"/>
        <v>0</v>
      </c>
      <c r="I133" s="60">
        <v>0</v>
      </c>
    </row>
    <row r="134" spans="1:9" x14ac:dyDescent="0.2">
      <c r="A134" s="57">
        <v>151</v>
      </c>
      <c r="B134" s="58">
        <f>PRRAS!C144</f>
        <v>133</v>
      </c>
      <c r="C134" s="58">
        <f>PRRAS!D144</f>
        <v>39559</v>
      </c>
      <c r="D134" s="58">
        <f>PRRAS!E144</f>
        <v>44823</v>
      </c>
      <c r="E134" s="58">
        <v>0</v>
      </c>
      <c r="F134" s="58">
        <v>0</v>
      </c>
      <c r="G134" s="59">
        <f t="shared" si="4"/>
        <v>17184.264999999999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3018861</v>
      </c>
      <c r="D149" s="58">
        <f>PRRAS!E159</f>
        <v>3285450</v>
      </c>
      <c r="E149" s="58">
        <v>0</v>
      </c>
      <c r="F149" s="58">
        <v>0</v>
      </c>
      <c r="G149" s="59">
        <f t="shared" si="4"/>
        <v>1419284.628</v>
      </c>
      <c r="H149" s="59">
        <f t="shared" si="5"/>
        <v>0</v>
      </c>
      <c r="I149" s="60">
        <v>0</v>
      </c>
    </row>
    <row r="150" spans="1:9" x14ac:dyDescent="0.2">
      <c r="A150" s="57">
        <v>151</v>
      </c>
      <c r="B150" s="58">
        <f>PRRAS!C160</f>
        <v>149</v>
      </c>
      <c r="C150" s="58">
        <f>PRRAS!D160</f>
        <v>2463233</v>
      </c>
      <c r="D150" s="58">
        <f>PRRAS!E160</f>
        <v>2604704</v>
      </c>
      <c r="E150" s="58">
        <v>0</v>
      </c>
      <c r="F150" s="58">
        <v>0</v>
      </c>
      <c r="G150" s="59">
        <f t="shared" si="4"/>
        <v>1143223.5089999998</v>
      </c>
      <c r="H150" s="59">
        <f t="shared" si="5"/>
        <v>0</v>
      </c>
      <c r="I150" s="60">
        <v>0</v>
      </c>
    </row>
    <row r="151" spans="1:9" x14ac:dyDescent="0.2">
      <c r="A151" s="57">
        <v>151</v>
      </c>
      <c r="B151" s="58">
        <f>PRRAS!C161</f>
        <v>150</v>
      </c>
      <c r="C151" s="58">
        <f>PRRAS!D161</f>
        <v>2016393</v>
      </c>
      <c r="D151" s="58">
        <f>PRRAS!E161</f>
        <v>2115499</v>
      </c>
      <c r="E151" s="58">
        <v>0</v>
      </c>
      <c r="F151" s="58">
        <v>0</v>
      </c>
      <c r="G151" s="59">
        <f t="shared" si="4"/>
        <v>937108.65</v>
      </c>
      <c r="H151" s="59">
        <f t="shared" si="5"/>
        <v>0</v>
      </c>
      <c r="I151" s="60">
        <v>0</v>
      </c>
    </row>
    <row r="152" spans="1:9" x14ac:dyDescent="0.2">
      <c r="A152" s="57">
        <v>151</v>
      </c>
      <c r="B152" s="58">
        <f>PRRAS!C162</f>
        <v>151</v>
      </c>
      <c r="C152" s="58">
        <f>PRRAS!D162</f>
        <v>2001161</v>
      </c>
      <c r="D152" s="58">
        <f>PRRAS!E162</f>
        <v>2085590</v>
      </c>
      <c r="E152" s="58">
        <v>0</v>
      </c>
      <c r="F152" s="58">
        <v>0</v>
      </c>
      <c r="G152" s="59">
        <f t="shared" si="4"/>
        <v>932023.49099999992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13115</v>
      </c>
      <c r="D154" s="58">
        <f>PRRAS!E164</f>
        <v>22079</v>
      </c>
      <c r="E154" s="58">
        <v>0</v>
      </c>
      <c r="F154" s="58">
        <v>0</v>
      </c>
      <c r="G154" s="59">
        <f t="shared" si="4"/>
        <v>8762.7690000000002</v>
      </c>
      <c r="H154" s="59">
        <f t="shared" si="5"/>
        <v>0</v>
      </c>
      <c r="I154" s="60">
        <v>0</v>
      </c>
    </row>
    <row r="155" spans="1:9" x14ac:dyDescent="0.2">
      <c r="A155" s="57">
        <v>151</v>
      </c>
      <c r="B155" s="58">
        <f>PRRAS!C165</f>
        <v>154</v>
      </c>
      <c r="C155" s="58">
        <f>PRRAS!D165</f>
        <v>2117</v>
      </c>
      <c r="D155" s="58">
        <f>PRRAS!E165</f>
        <v>7830</v>
      </c>
      <c r="E155" s="58">
        <v>0</v>
      </c>
      <c r="F155" s="58">
        <v>0</v>
      </c>
      <c r="G155" s="59">
        <f t="shared" si="4"/>
        <v>2737.6579999999999</v>
      </c>
      <c r="H155" s="59">
        <f t="shared" si="5"/>
        <v>0</v>
      </c>
      <c r="I155" s="60">
        <v>0</v>
      </c>
    </row>
    <row r="156" spans="1:9" x14ac:dyDescent="0.2">
      <c r="A156" s="57">
        <v>151</v>
      </c>
      <c r="B156" s="58">
        <f>PRRAS!C166</f>
        <v>155</v>
      </c>
      <c r="C156" s="58">
        <f>PRRAS!D166</f>
        <v>100020</v>
      </c>
      <c r="D156" s="58">
        <f>PRRAS!E166</f>
        <v>125339</v>
      </c>
      <c r="E156" s="58">
        <v>0</v>
      </c>
      <c r="F156" s="58">
        <v>0</v>
      </c>
      <c r="G156" s="59">
        <f t="shared" si="4"/>
        <v>54358.19</v>
      </c>
      <c r="H156" s="59">
        <f t="shared" si="5"/>
        <v>0</v>
      </c>
      <c r="I156" s="60">
        <v>0</v>
      </c>
    </row>
    <row r="157" spans="1:9" x14ac:dyDescent="0.2">
      <c r="A157" s="57">
        <v>151</v>
      </c>
      <c r="B157" s="58">
        <f>PRRAS!C167</f>
        <v>156</v>
      </c>
      <c r="C157" s="58">
        <f>PRRAS!D167</f>
        <v>346820</v>
      </c>
      <c r="D157" s="58">
        <f>PRRAS!E167</f>
        <v>363866</v>
      </c>
      <c r="E157" s="58">
        <v>0</v>
      </c>
      <c r="F157" s="58">
        <v>0</v>
      </c>
      <c r="G157" s="59">
        <f t="shared" si="4"/>
        <v>167630.11199999999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312541</v>
      </c>
      <c r="D159" s="58">
        <f>PRRAS!E169</f>
        <v>327902</v>
      </c>
      <c r="E159" s="58">
        <v>0</v>
      </c>
      <c r="F159" s="58">
        <v>0</v>
      </c>
      <c r="G159" s="59">
        <f t="shared" si="4"/>
        <v>152998.51</v>
      </c>
      <c r="H159" s="59">
        <f t="shared" si="5"/>
        <v>0</v>
      </c>
      <c r="I159" s="60">
        <v>0</v>
      </c>
    </row>
    <row r="160" spans="1:9" x14ac:dyDescent="0.2">
      <c r="A160" s="57">
        <v>151</v>
      </c>
      <c r="B160" s="58">
        <f>PRRAS!C170</f>
        <v>159</v>
      </c>
      <c r="C160" s="58">
        <f>PRRAS!D170</f>
        <v>34279</v>
      </c>
      <c r="D160" s="58">
        <f>PRRAS!E170</f>
        <v>35964</v>
      </c>
      <c r="E160" s="58">
        <v>0</v>
      </c>
      <c r="F160" s="58">
        <v>0</v>
      </c>
      <c r="G160" s="59">
        <f t="shared" si="4"/>
        <v>16886.913</v>
      </c>
      <c r="H160" s="59">
        <f t="shared" si="5"/>
        <v>0</v>
      </c>
      <c r="I160" s="60">
        <v>0</v>
      </c>
    </row>
    <row r="161" spans="1:9" x14ac:dyDescent="0.2">
      <c r="A161" s="57">
        <v>151</v>
      </c>
      <c r="B161" s="58">
        <f>PRRAS!C171</f>
        <v>160</v>
      </c>
      <c r="C161" s="58">
        <f>PRRAS!D171</f>
        <v>552985</v>
      </c>
      <c r="D161" s="58">
        <f>PRRAS!E171</f>
        <v>677608</v>
      </c>
      <c r="E161" s="58">
        <v>0</v>
      </c>
      <c r="F161" s="58">
        <v>0</v>
      </c>
      <c r="G161" s="59">
        <f t="shared" si="4"/>
        <v>305312.16000000003</v>
      </c>
      <c r="H161" s="59">
        <f t="shared" si="5"/>
        <v>0</v>
      </c>
      <c r="I161" s="60">
        <v>0</v>
      </c>
    </row>
    <row r="162" spans="1:9" x14ac:dyDescent="0.2">
      <c r="A162" s="57">
        <v>151</v>
      </c>
      <c r="B162" s="58">
        <f>PRRAS!C172</f>
        <v>161</v>
      </c>
      <c r="C162" s="58">
        <f>PRRAS!D172</f>
        <v>164569</v>
      </c>
      <c r="D162" s="58">
        <f>PRRAS!E172</f>
        <v>174459</v>
      </c>
      <c r="E162" s="58">
        <v>0</v>
      </c>
      <c r="F162" s="58">
        <v>0</v>
      </c>
      <c r="G162" s="59">
        <f t="shared" si="4"/>
        <v>82671.407000000007</v>
      </c>
      <c r="H162" s="59">
        <f t="shared" si="5"/>
        <v>0</v>
      </c>
      <c r="I162" s="60">
        <v>0</v>
      </c>
    </row>
    <row r="163" spans="1:9" x14ac:dyDescent="0.2">
      <c r="A163" s="57">
        <v>151</v>
      </c>
      <c r="B163" s="58">
        <f>PRRAS!C173</f>
        <v>162</v>
      </c>
      <c r="C163" s="58">
        <f>PRRAS!D173</f>
        <v>10006</v>
      </c>
      <c r="D163" s="58">
        <f>PRRAS!E173</f>
        <v>19269</v>
      </c>
      <c r="E163" s="58">
        <v>0</v>
      </c>
      <c r="F163" s="58">
        <v>0</v>
      </c>
      <c r="G163" s="59">
        <f t="shared" si="4"/>
        <v>7864.1280000000006</v>
      </c>
      <c r="H163" s="59">
        <f t="shared" si="5"/>
        <v>0</v>
      </c>
      <c r="I163" s="60">
        <v>0</v>
      </c>
    </row>
    <row r="164" spans="1:9" x14ac:dyDescent="0.2">
      <c r="A164" s="57">
        <v>151</v>
      </c>
      <c r="B164" s="58">
        <f>PRRAS!C174</f>
        <v>163</v>
      </c>
      <c r="C164" s="58">
        <f>PRRAS!D174</f>
        <v>150693</v>
      </c>
      <c r="D164" s="58">
        <f>PRRAS!E174</f>
        <v>152007</v>
      </c>
      <c r="E164" s="58">
        <v>0</v>
      </c>
      <c r="F164" s="58">
        <v>0</v>
      </c>
      <c r="G164" s="59">
        <f t="shared" si="4"/>
        <v>74117.241000000009</v>
      </c>
      <c r="H164" s="59">
        <f t="shared" si="5"/>
        <v>0</v>
      </c>
      <c r="I164" s="60">
        <v>0</v>
      </c>
    </row>
    <row r="165" spans="1:9" x14ac:dyDescent="0.2">
      <c r="A165" s="57">
        <v>151</v>
      </c>
      <c r="B165" s="58">
        <f>PRRAS!C175</f>
        <v>164</v>
      </c>
      <c r="C165" s="58">
        <f>PRRAS!D175</f>
        <v>2466</v>
      </c>
      <c r="D165" s="58">
        <f>PRRAS!E175</f>
        <v>1690</v>
      </c>
      <c r="E165" s="58">
        <v>0</v>
      </c>
      <c r="F165" s="58">
        <v>0</v>
      </c>
      <c r="G165" s="59">
        <f t="shared" si="4"/>
        <v>958.74400000000003</v>
      </c>
      <c r="H165" s="59">
        <f t="shared" si="5"/>
        <v>0</v>
      </c>
      <c r="I165" s="60">
        <v>0</v>
      </c>
    </row>
    <row r="166" spans="1:9" x14ac:dyDescent="0.2">
      <c r="A166" s="57">
        <v>151</v>
      </c>
      <c r="B166" s="58">
        <f>PRRAS!C176</f>
        <v>165</v>
      </c>
      <c r="C166" s="58">
        <f>PRRAS!D176</f>
        <v>1404</v>
      </c>
      <c r="D166" s="58">
        <f>PRRAS!E176</f>
        <v>1493</v>
      </c>
      <c r="E166" s="58">
        <v>0</v>
      </c>
      <c r="F166" s="58">
        <v>0</v>
      </c>
      <c r="G166" s="59">
        <f t="shared" si="4"/>
        <v>724.35</v>
      </c>
      <c r="H166" s="59">
        <f t="shared" si="5"/>
        <v>0</v>
      </c>
      <c r="I166" s="60">
        <v>0</v>
      </c>
    </row>
    <row r="167" spans="1:9" x14ac:dyDescent="0.2">
      <c r="A167" s="57">
        <v>151</v>
      </c>
      <c r="B167" s="58">
        <f>PRRAS!C177</f>
        <v>166</v>
      </c>
      <c r="C167" s="58">
        <f>PRRAS!D177</f>
        <v>235688</v>
      </c>
      <c r="D167" s="58">
        <f>PRRAS!E177</f>
        <v>271323</v>
      </c>
      <c r="E167" s="58">
        <v>0</v>
      </c>
      <c r="F167" s="58">
        <v>0</v>
      </c>
      <c r="G167" s="59">
        <f t="shared" si="4"/>
        <v>129203.444</v>
      </c>
      <c r="H167" s="59">
        <f t="shared" si="5"/>
        <v>0</v>
      </c>
      <c r="I167" s="60">
        <v>0</v>
      </c>
    </row>
    <row r="168" spans="1:9" x14ac:dyDescent="0.2">
      <c r="A168" s="57">
        <v>151</v>
      </c>
      <c r="B168" s="58">
        <f>PRRAS!C178</f>
        <v>167</v>
      </c>
      <c r="C168" s="58">
        <f>PRRAS!D178</f>
        <v>34059</v>
      </c>
      <c r="D168" s="58">
        <f>PRRAS!E178</f>
        <v>40766</v>
      </c>
      <c r="E168" s="58">
        <v>0</v>
      </c>
      <c r="F168" s="58">
        <v>0</v>
      </c>
      <c r="G168" s="59">
        <f t="shared" si="4"/>
        <v>19303.697</v>
      </c>
      <c r="H168" s="59">
        <f t="shared" si="5"/>
        <v>0</v>
      </c>
      <c r="I168" s="60">
        <v>0</v>
      </c>
    </row>
    <row r="169" spans="1:9" x14ac:dyDescent="0.2">
      <c r="A169" s="57">
        <v>151</v>
      </c>
      <c r="B169" s="58">
        <f>PRRAS!C179</f>
        <v>168</v>
      </c>
      <c r="C169" s="58">
        <f>PRRAS!D179</f>
        <v>98522</v>
      </c>
      <c r="D169" s="58">
        <f>PRRAS!E179</f>
        <v>94880</v>
      </c>
      <c r="E169" s="58">
        <v>0</v>
      </c>
      <c r="F169" s="58">
        <v>0</v>
      </c>
      <c r="G169" s="59">
        <f t="shared" si="4"/>
        <v>48431.376000000004</v>
      </c>
      <c r="H169" s="59">
        <f t="shared" si="5"/>
        <v>0</v>
      </c>
      <c r="I169" s="60">
        <v>0</v>
      </c>
    </row>
    <row r="170" spans="1:9" x14ac:dyDescent="0.2">
      <c r="A170" s="57">
        <v>151</v>
      </c>
      <c r="B170" s="58">
        <f>PRRAS!C180</f>
        <v>169</v>
      </c>
      <c r="C170" s="58">
        <f>PRRAS!D180</f>
        <v>70218</v>
      </c>
      <c r="D170" s="58">
        <f>PRRAS!E180</f>
        <v>93319</v>
      </c>
      <c r="E170" s="58">
        <v>0</v>
      </c>
      <c r="F170" s="58">
        <v>0</v>
      </c>
      <c r="G170" s="59">
        <f t="shared" si="4"/>
        <v>43408.664000000004</v>
      </c>
      <c r="H170" s="59">
        <f t="shared" si="5"/>
        <v>0</v>
      </c>
      <c r="I170" s="60">
        <v>0</v>
      </c>
    </row>
    <row r="171" spans="1:9" x14ac:dyDescent="0.2">
      <c r="A171" s="57">
        <v>151</v>
      </c>
      <c r="B171" s="58">
        <f>PRRAS!C181</f>
        <v>170</v>
      </c>
      <c r="C171" s="58">
        <f>PRRAS!D181</f>
        <v>20173</v>
      </c>
      <c r="D171" s="58">
        <f>PRRAS!E181</f>
        <v>17007</v>
      </c>
      <c r="E171" s="58">
        <v>0</v>
      </c>
      <c r="F171" s="58">
        <v>0</v>
      </c>
      <c r="G171" s="59">
        <f t="shared" si="4"/>
        <v>9211.7900000000009</v>
      </c>
      <c r="H171" s="59">
        <f t="shared" si="5"/>
        <v>0</v>
      </c>
      <c r="I171" s="60">
        <v>0</v>
      </c>
    </row>
    <row r="172" spans="1:9" x14ac:dyDescent="0.2">
      <c r="A172" s="57">
        <v>151</v>
      </c>
      <c r="B172" s="58">
        <f>PRRAS!C182</f>
        <v>171</v>
      </c>
      <c r="C172" s="58">
        <f>PRRAS!D182</f>
        <v>8625</v>
      </c>
      <c r="D172" s="58">
        <f>PRRAS!E182</f>
        <v>24558</v>
      </c>
      <c r="E172" s="58">
        <v>0</v>
      </c>
      <c r="F172" s="58">
        <v>0</v>
      </c>
      <c r="G172" s="59">
        <f t="shared" si="4"/>
        <v>9873.7110000000011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4091</v>
      </c>
      <c r="D174" s="58">
        <f>PRRAS!E184</f>
        <v>793</v>
      </c>
      <c r="E174" s="58">
        <v>0</v>
      </c>
      <c r="F174" s="58">
        <v>0</v>
      </c>
      <c r="G174" s="59">
        <f t="shared" si="4"/>
        <v>982.12099999999998</v>
      </c>
      <c r="H174" s="59">
        <f t="shared" si="5"/>
        <v>0</v>
      </c>
      <c r="I174" s="60">
        <v>0</v>
      </c>
    </row>
    <row r="175" spans="1:9" x14ac:dyDescent="0.2">
      <c r="A175" s="57">
        <v>151</v>
      </c>
      <c r="B175" s="58">
        <f>PRRAS!C185</f>
        <v>174</v>
      </c>
      <c r="C175" s="58">
        <f>PRRAS!D185</f>
        <v>130135</v>
      </c>
      <c r="D175" s="58">
        <f>PRRAS!E185</f>
        <v>201620</v>
      </c>
      <c r="E175" s="58">
        <v>0</v>
      </c>
      <c r="F175" s="58">
        <v>0</v>
      </c>
      <c r="G175" s="59">
        <f t="shared" si="4"/>
        <v>92807.25</v>
      </c>
      <c r="H175" s="59">
        <f t="shared" si="5"/>
        <v>0</v>
      </c>
      <c r="I175" s="60">
        <v>0</v>
      </c>
    </row>
    <row r="176" spans="1:9" x14ac:dyDescent="0.2">
      <c r="A176" s="57">
        <v>151</v>
      </c>
      <c r="B176" s="58">
        <f>PRRAS!C186</f>
        <v>175</v>
      </c>
      <c r="C176" s="58">
        <f>PRRAS!D186</f>
        <v>15083</v>
      </c>
      <c r="D176" s="58">
        <f>PRRAS!E186</f>
        <v>13087</v>
      </c>
      <c r="E176" s="58">
        <v>0</v>
      </c>
      <c r="F176" s="58">
        <v>0</v>
      </c>
      <c r="G176" s="59">
        <f t="shared" si="4"/>
        <v>7219.9749999999995</v>
      </c>
      <c r="H176" s="59">
        <f t="shared" si="5"/>
        <v>0</v>
      </c>
      <c r="I176" s="60">
        <v>0</v>
      </c>
    </row>
    <row r="177" spans="1:9" x14ac:dyDescent="0.2">
      <c r="A177" s="57">
        <v>151</v>
      </c>
      <c r="B177" s="58">
        <f>PRRAS!C187</f>
        <v>176</v>
      </c>
      <c r="C177" s="58">
        <f>PRRAS!D187</f>
        <v>74283</v>
      </c>
      <c r="D177" s="58">
        <f>PRRAS!E187</f>
        <v>156451</v>
      </c>
      <c r="E177" s="58">
        <v>0</v>
      </c>
      <c r="F177" s="58">
        <v>0</v>
      </c>
      <c r="G177" s="59">
        <f t="shared" si="4"/>
        <v>68144.56</v>
      </c>
      <c r="H177" s="59">
        <f t="shared" si="5"/>
        <v>0</v>
      </c>
      <c r="I177" s="60">
        <v>0</v>
      </c>
    </row>
    <row r="178" spans="1:9" x14ac:dyDescent="0.2">
      <c r="A178" s="57">
        <v>151</v>
      </c>
      <c r="B178" s="58">
        <f>PRRAS!C188</f>
        <v>177</v>
      </c>
      <c r="C178" s="58">
        <f>PRRAS!D188</f>
        <v>461</v>
      </c>
      <c r="D178" s="58">
        <f>PRRAS!E188</f>
        <v>0</v>
      </c>
      <c r="E178" s="58">
        <v>0</v>
      </c>
      <c r="F178" s="58">
        <v>0</v>
      </c>
      <c r="G178" s="59">
        <f t="shared" si="4"/>
        <v>81.596999999999994</v>
      </c>
      <c r="H178" s="59">
        <f t="shared" si="5"/>
        <v>0</v>
      </c>
      <c r="I178" s="60">
        <v>0</v>
      </c>
    </row>
    <row r="179" spans="1:9" x14ac:dyDescent="0.2">
      <c r="A179" s="57">
        <v>151</v>
      </c>
      <c r="B179" s="58">
        <f>PRRAS!C189</f>
        <v>178</v>
      </c>
      <c r="C179" s="58">
        <f>PRRAS!D189</f>
        <v>21816</v>
      </c>
      <c r="D179" s="58">
        <f>PRRAS!E189</f>
        <v>16055</v>
      </c>
      <c r="E179" s="58">
        <v>0</v>
      </c>
      <c r="F179" s="58">
        <v>0</v>
      </c>
      <c r="G179" s="59">
        <f t="shared" si="4"/>
        <v>9598.8279999999995</v>
      </c>
      <c r="H179" s="59">
        <f t="shared" si="5"/>
        <v>0</v>
      </c>
      <c r="I179" s="60">
        <v>0</v>
      </c>
    </row>
    <row r="180" spans="1:9" x14ac:dyDescent="0.2">
      <c r="A180" s="57">
        <v>151</v>
      </c>
      <c r="B180" s="58">
        <f>PRRAS!C190</f>
        <v>179</v>
      </c>
      <c r="C180" s="58">
        <f>PRRAS!D190</f>
        <v>590</v>
      </c>
      <c r="D180" s="58">
        <f>PRRAS!E190</f>
        <v>144</v>
      </c>
      <c r="E180" s="58">
        <v>0</v>
      </c>
      <c r="F180" s="58">
        <v>0</v>
      </c>
      <c r="G180" s="59">
        <f t="shared" si="4"/>
        <v>157.16200000000001</v>
      </c>
      <c r="H180" s="59">
        <f t="shared" si="5"/>
        <v>0</v>
      </c>
      <c r="I180" s="60">
        <v>0</v>
      </c>
    </row>
    <row r="181" spans="1:9" x14ac:dyDescent="0.2">
      <c r="A181" s="57">
        <v>151</v>
      </c>
      <c r="B181" s="58">
        <f>PRRAS!C191</f>
        <v>180</v>
      </c>
      <c r="C181" s="58">
        <f>PRRAS!D191</f>
        <v>9148</v>
      </c>
      <c r="D181" s="58">
        <f>PRRAS!E191</f>
        <v>8998</v>
      </c>
      <c r="E181" s="58">
        <v>0</v>
      </c>
      <c r="F181" s="58">
        <v>0</v>
      </c>
      <c r="G181" s="59">
        <f t="shared" si="4"/>
        <v>4885.92</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6495</v>
      </c>
      <c r="D183" s="58">
        <f>PRRAS!E193</f>
        <v>4325</v>
      </c>
      <c r="E183" s="58">
        <v>0</v>
      </c>
      <c r="F183" s="58">
        <v>0</v>
      </c>
      <c r="G183" s="59">
        <f t="shared" si="4"/>
        <v>2756.39</v>
      </c>
      <c r="H183" s="59">
        <f t="shared" si="5"/>
        <v>0</v>
      </c>
      <c r="I183" s="60">
        <v>0</v>
      </c>
    </row>
    <row r="184" spans="1:9" x14ac:dyDescent="0.2">
      <c r="A184" s="57">
        <v>151</v>
      </c>
      <c r="B184" s="58">
        <f>PRRAS!C194</f>
        <v>183</v>
      </c>
      <c r="C184" s="58">
        <f>PRRAS!D194</f>
        <v>2259</v>
      </c>
      <c r="D184" s="58">
        <f>PRRAS!E194</f>
        <v>2560</v>
      </c>
      <c r="E184" s="58">
        <v>0</v>
      </c>
      <c r="F184" s="58">
        <v>0</v>
      </c>
      <c r="G184" s="59">
        <f t="shared" si="4"/>
        <v>1350.357</v>
      </c>
      <c r="H184" s="59">
        <f t="shared" si="5"/>
        <v>0</v>
      </c>
      <c r="I184" s="60">
        <v>0</v>
      </c>
    </row>
    <row r="185" spans="1:9" x14ac:dyDescent="0.2">
      <c r="A185" s="57">
        <v>151</v>
      </c>
      <c r="B185" s="58">
        <f>PRRAS!C195</f>
        <v>184</v>
      </c>
      <c r="C185" s="58">
        <f>PRRAS!D195</f>
        <v>0</v>
      </c>
      <c r="D185" s="58">
        <f>PRRAS!E195</f>
        <v>13</v>
      </c>
      <c r="E185" s="58">
        <v>0</v>
      </c>
      <c r="F185" s="58">
        <v>0</v>
      </c>
      <c r="G185" s="59">
        <f t="shared" si="4"/>
        <v>4.7839999999999998</v>
      </c>
      <c r="H185" s="59">
        <f t="shared" si="5"/>
        <v>0</v>
      </c>
      <c r="I185" s="60">
        <v>0</v>
      </c>
    </row>
    <row r="186" spans="1:9" x14ac:dyDescent="0.2">
      <c r="A186" s="57">
        <v>151</v>
      </c>
      <c r="B186" s="58">
        <f>PRRAS!C196</f>
        <v>185</v>
      </c>
      <c r="C186" s="58">
        <f>PRRAS!D196</f>
        <v>22593</v>
      </c>
      <c r="D186" s="58">
        <f>PRRAS!E196</f>
        <v>30193</v>
      </c>
      <c r="E186" s="58">
        <v>0</v>
      </c>
      <c r="F186" s="58">
        <v>0</v>
      </c>
      <c r="G186" s="59">
        <f t="shared" si="4"/>
        <v>15351.115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3245</v>
      </c>
      <c r="D189" s="58">
        <f>PRRAS!E199</f>
        <v>3450</v>
      </c>
      <c r="E189" s="58">
        <v>0</v>
      </c>
      <c r="F189" s="58">
        <v>0</v>
      </c>
      <c r="G189" s="59">
        <f t="shared" si="4"/>
        <v>1907.26</v>
      </c>
      <c r="H189" s="59">
        <f t="shared" si="5"/>
        <v>0</v>
      </c>
      <c r="I189" s="60">
        <v>0</v>
      </c>
    </row>
    <row r="190" spans="1:9" x14ac:dyDescent="0.2">
      <c r="A190" s="57">
        <v>151</v>
      </c>
      <c r="B190" s="58">
        <f>PRRAS!C200</f>
        <v>189</v>
      </c>
      <c r="C190" s="58">
        <f>PRRAS!D200</f>
        <v>880</v>
      </c>
      <c r="D190" s="58">
        <f>PRRAS!E200</f>
        <v>880</v>
      </c>
      <c r="E190" s="58">
        <v>0</v>
      </c>
      <c r="F190" s="58">
        <v>0</v>
      </c>
      <c r="G190" s="59">
        <f t="shared" si="4"/>
        <v>498.96</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6721</v>
      </c>
      <c r="D193" s="58">
        <f>PRRAS!E203</f>
        <v>13529</v>
      </c>
      <c r="E193" s="58">
        <v>0</v>
      </c>
      <c r="F193" s="58">
        <v>0</v>
      </c>
      <c r="G193" s="59">
        <f t="shared" si="4"/>
        <v>6485.5680000000002</v>
      </c>
      <c r="H193" s="59">
        <f t="shared" si="5"/>
        <v>0</v>
      </c>
      <c r="I193" s="60">
        <v>0</v>
      </c>
    </row>
    <row r="194" spans="1:9" x14ac:dyDescent="0.2">
      <c r="A194" s="57">
        <v>151</v>
      </c>
      <c r="B194" s="58">
        <f>PRRAS!C204</f>
        <v>193</v>
      </c>
      <c r="C194" s="58">
        <f>PRRAS!D204</f>
        <v>2643</v>
      </c>
      <c r="D194" s="58">
        <f>PRRAS!E204</f>
        <v>3138</v>
      </c>
      <c r="E194" s="58">
        <v>0</v>
      </c>
      <c r="F194" s="58">
        <v>0</v>
      </c>
      <c r="G194" s="59">
        <f t="shared" ref="G194:G257" si="6">(B194/1000)*(C194*1+D194*2)</f>
        <v>1721.367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2643</v>
      </c>
      <c r="D208" s="58">
        <f>PRRAS!E218</f>
        <v>3138</v>
      </c>
      <c r="E208" s="58">
        <v>0</v>
      </c>
      <c r="F208" s="58">
        <v>0</v>
      </c>
      <c r="G208" s="59">
        <f t="shared" si="6"/>
        <v>1846.2329999999999</v>
      </c>
      <c r="H208" s="59">
        <f t="shared" si="7"/>
        <v>0</v>
      </c>
      <c r="I208" s="60">
        <v>0</v>
      </c>
    </row>
    <row r="209" spans="1:9" x14ac:dyDescent="0.2">
      <c r="A209" s="57">
        <v>151</v>
      </c>
      <c r="B209" s="58">
        <f>PRRAS!C219</f>
        <v>208</v>
      </c>
      <c r="C209" s="58">
        <f>PRRAS!D219</f>
        <v>2641</v>
      </c>
      <c r="D209" s="58">
        <f>PRRAS!E219</f>
        <v>3136</v>
      </c>
      <c r="E209" s="58">
        <v>0</v>
      </c>
      <c r="F209" s="58">
        <v>0</v>
      </c>
      <c r="G209" s="59">
        <f t="shared" si="6"/>
        <v>1853.904</v>
      </c>
      <c r="H209" s="59">
        <f t="shared" si="7"/>
        <v>0</v>
      </c>
      <c r="I209" s="60">
        <v>0</v>
      </c>
    </row>
    <row r="210" spans="1:9" x14ac:dyDescent="0.2">
      <c r="A210" s="57">
        <v>151</v>
      </c>
      <c r="B210" s="58">
        <f>PRRAS!C220</f>
        <v>209</v>
      </c>
      <c r="C210" s="58">
        <f>PRRAS!D220</f>
        <v>2</v>
      </c>
      <c r="D210" s="58">
        <f>PRRAS!E220</f>
        <v>2</v>
      </c>
      <c r="E210" s="58">
        <v>0</v>
      </c>
      <c r="F210" s="58">
        <v>0</v>
      </c>
      <c r="G210" s="59">
        <f t="shared" si="6"/>
        <v>1.254</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3018861</v>
      </c>
      <c r="D282" s="58">
        <f>PRRAS!E292</f>
        <v>3285450</v>
      </c>
      <c r="E282" s="58">
        <v>0</v>
      </c>
      <c r="F282" s="58">
        <v>0</v>
      </c>
      <c r="G282" s="59">
        <f t="shared" si="8"/>
        <v>2694722.8410000005</v>
      </c>
      <c r="H282" s="59">
        <f t="shared" si="9"/>
        <v>0</v>
      </c>
      <c r="I282" s="60">
        <v>0</v>
      </c>
    </row>
    <row r="283" spans="1:9" x14ac:dyDescent="0.2">
      <c r="A283" s="57">
        <v>151</v>
      </c>
      <c r="B283" s="58">
        <f>PRRAS!C293</f>
        <v>282</v>
      </c>
      <c r="C283" s="58">
        <f>PRRAS!D293</f>
        <v>80744</v>
      </c>
      <c r="D283" s="58">
        <f>PRRAS!E293</f>
        <v>94923</v>
      </c>
      <c r="E283" s="58">
        <v>0</v>
      </c>
      <c r="F283" s="58">
        <v>0</v>
      </c>
      <c r="G283" s="59">
        <f t="shared" si="8"/>
        <v>76306.37999999999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22205</v>
      </c>
      <c r="D285" s="58">
        <f>PRRAS!E295</f>
        <v>60607</v>
      </c>
      <c r="E285" s="58">
        <v>0</v>
      </c>
      <c r="F285" s="58">
        <v>0</v>
      </c>
      <c r="G285" s="59">
        <f t="shared" si="8"/>
        <v>40730.995999999999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42341</v>
      </c>
      <c r="D342" s="58">
        <f>PRRAS!E353</f>
        <v>114657</v>
      </c>
      <c r="E342" s="58">
        <v>0</v>
      </c>
      <c r="F342" s="58">
        <v>0</v>
      </c>
      <c r="G342" s="59">
        <f t="shared" si="10"/>
        <v>92634.35500000001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42341</v>
      </c>
      <c r="D355" s="58">
        <f>PRRAS!E366</f>
        <v>114657</v>
      </c>
      <c r="E355" s="58">
        <v>0</v>
      </c>
      <c r="F355" s="58">
        <v>0</v>
      </c>
      <c r="G355" s="59">
        <f t="shared" si="10"/>
        <v>96165.87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41945</v>
      </c>
      <c r="D361" s="58">
        <f>PRRAS!E372</f>
        <v>112280</v>
      </c>
      <c r="E361" s="58">
        <v>0</v>
      </c>
      <c r="F361" s="58">
        <v>0</v>
      </c>
      <c r="G361" s="59">
        <f t="shared" si="10"/>
        <v>95941.8</v>
      </c>
      <c r="H361" s="59">
        <f t="shared" si="11"/>
        <v>0</v>
      </c>
      <c r="I361" s="60">
        <v>0</v>
      </c>
    </row>
    <row r="362" spans="1:9" x14ac:dyDescent="0.2">
      <c r="A362" s="57">
        <v>151</v>
      </c>
      <c r="B362" s="58">
        <f>PRRAS!C373</f>
        <v>361</v>
      </c>
      <c r="C362" s="58">
        <f>PRRAS!D373</f>
        <v>36408</v>
      </c>
      <c r="D362" s="58">
        <f>PRRAS!E373</f>
        <v>79100</v>
      </c>
      <c r="E362" s="58">
        <v>0</v>
      </c>
      <c r="F362" s="58">
        <v>0</v>
      </c>
      <c r="G362" s="59">
        <f t="shared" si="10"/>
        <v>70253.487999999998</v>
      </c>
      <c r="H362" s="59">
        <f t="shared" si="11"/>
        <v>0</v>
      </c>
      <c r="I362" s="60">
        <v>0</v>
      </c>
    </row>
    <row r="363" spans="1:9" x14ac:dyDescent="0.2">
      <c r="A363" s="57">
        <v>151</v>
      </c>
      <c r="B363" s="58">
        <f>PRRAS!C374</f>
        <v>362</v>
      </c>
      <c r="C363" s="58">
        <f>PRRAS!D374</f>
        <v>0</v>
      </c>
      <c r="D363" s="58">
        <f>PRRAS!E374</f>
        <v>375</v>
      </c>
      <c r="E363" s="58">
        <v>0</v>
      </c>
      <c r="F363" s="58">
        <v>0</v>
      </c>
      <c r="G363" s="59">
        <f t="shared" si="10"/>
        <v>271.5</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5537</v>
      </c>
      <c r="D368" s="58">
        <f>PRRAS!E379</f>
        <v>32805</v>
      </c>
      <c r="E368" s="58">
        <v>0</v>
      </c>
      <c r="F368" s="58">
        <v>0</v>
      </c>
      <c r="G368" s="59">
        <f t="shared" si="10"/>
        <v>26110.949000000001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396</v>
      </c>
      <c r="D375" s="58">
        <f>PRRAS!E386</f>
        <v>2377</v>
      </c>
      <c r="E375" s="58">
        <v>0</v>
      </c>
      <c r="F375" s="58">
        <v>0</v>
      </c>
      <c r="G375" s="59">
        <f t="shared" si="10"/>
        <v>1926.1</v>
      </c>
      <c r="H375" s="59">
        <f t="shared" si="11"/>
        <v>0</v>
      </c>
      <c r="I375" s="60">
        <v>0</v>
      </c>
    </row>
    <row r="376" spans="1:9" x14ac:dyDescent="0.2">
      <c r="A376" s="57">
        <v>151</v>
      </c>
      <c r="B376" s="58">
        <f>PRRAS!C387</f>
        <v>375</v>
      </c>
      <c r="C376" s="58">
        <f>PRRAS!D387</f>
        <v>396</v>
      </c>
      <c r="D376" s="58">
        <f>PRRAS!E387</f>
        <v>2377</v>
      </c>
      <c r="E376" s="58">
        <v>0</v>
      </c>
      <c r="F376" s="58">
        <v>0</v>
      </c>
      <c r="G376" s="59">
        <f t="shared" si="10"/>
        <v>1931.25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42341</v>
      </c>
      <c r="D400" s="58">
        <f>PRRAS!E411</f>
        <v>114657</v>
      </c>
      <c r="E400" s="58">
        <v>0</v>
      </c>
      <c r="F400" s="58">
        <v>0</v>
      </c>
      <c r="G400" s="59">
        <f t="shared" si="12"/>
        <v>108390.345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3099605</v>
      </c>
      <c r="D404" s="58">
        <f>PRRAS!E415</f>
        <v>3380373</v>
      </c>
      <c r="E404" s="58">
        <v>0</v>
      </c>
      <c r="F404" s="58">
        <v>0</v>
      </c>
      <c r="G404" s="59">
        <f t="shared" si="12"/>
        <v>3973721.4530000002</v>
      </c>
      <c r="H404" s="59">
        <f t="shared" si="13"/>
        <v>0</v>
      </c>
      <c r="I404" s="60">
        <v>0</v>
      </c>
    </row>
    <row r="405" spans="1:9" x14ac:dyDescent="0.2">
      <c r="A405" s="57">
        <v>151</v>
      </c>
      <c r="B405" s="58">
        <f>PRRAS!C416</f>
        <v>404</v>
      </c>
      <c r="C405" s="58">
        <f>PRRAS!D416</f>
        <v>3061202</v>
      </c>
      <c r="D405" s="58">
        <f>PRRAS!E416</f>
        <v>3400107</v>
      </c>
      <c r="E405" s="58">
        <v>0</v>
      </c>
      <c r="F405" s="58">
        <v>0</v>
      </c>
      <c r="G405" s="59">
        <f t="shared" si="12"/>
        <v>3984012.0640000002</v>
      </c>
      <c r="H405" s="59">
        <f t="shared" si="13"/>
        <v>0</v>
      </c>
      <c r="I405" s="60">
        <v>0</v>
      </c>
    </row>
    <row r="406" spans="1:9" x14ac:dyDescent="0.2">
      <c r="A406" s="57">
        <v>151</v>
      </c>
      <c r="B406" s="58">
        <f>PRRAS!C417</f>
        <v>405</v>
      </c>
      <c r="C406" s="58">
        <f>PRRAS!D417</f>
        <v>38403</v>
      </c>
      <c r="D406" s="58">
        <f>PRRAS!E417</f>
        <v>0</v>
      </c>
      <c r="E406" s="58">
        <v>0</v>
      </c>
      <c r="F406" s="58">
        <v>0</v>
      </c>
      <c r="G406" s="59">
        <f t="shared" si="12"/>
        <v>15553.215</v>
      </c>
      <c r="H406" s="59">
        <f t="shared" si="13"/>
        <v>0</v>
      </c>
      <c r="I406" s="60">
        <v>0</v>
      </c>
    </row>
    <row r="407" spans="1:9" x14ac:dyDescent="0.2">
      <c r="A407" s="57">
        <v>151</v>
      </c>
      <c r="B407" s="58">
        <f>PRRAS!C418</f>
        <v>406</v>
      </c>
      <c r="C407" s="58">
        <f>PRRAS!D418</f>
        <v>0</v>
      </c>
      <c r="D407" s="58">
        <f>PRRAS!E418</f>
        <v>19734</v>
      </c>
      <c r="E407" s="58">
        <v>0</v>
      </c>
      <c r="F407" s="58">
        <v>0</v>
      </c>
      <c r="G407" s="59">
        <f t="shared" si="12"/>
        <v>16024.008000000002</v>
      </c>
      <c r="H407" s="59">
        <f t="shared" si="13"/>
        <v>0</v>
      </c>
      <c r="I407" s="60">
        <v>0</v>
      </c>
    </row>
    <row r="408" spans="1:9" x14ac:dyDescent="0.2">
      <c r="A408" s="57">
        <v>151</v>
      </c>
      <c r="B408" s="58">
        <f>PRRAS!C419</f>
        <v>407</v>
      </c>
      <c r="C408" s="58">
        <f>PRRAS!D419</f>
        <v>22205</v>
      </c>
      <c r="D408" s="58">
        <f>PRRAS!E419</f>
        <v>60607</v>
      </c>
      <c r="E408" s="58">
        <v>0</v>
      </c>
      <c r="F408" s="58">
        <v>0</v>
      </c>
      <c r="G408" s="59">
        <f t="shared" si="12"/>
        <v>58371.532999999996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3099605</v>
      </c>
      <c r="D630" s="58">
        <f>PRRAS!E642</f>
        <v>3380373</v>
      </c>
      <c r="E630" s="58">
        <v>0</v>
      </c>
      <c r="F630" s="58">
        <v>0</v>
      </c>
      <c r="G630" s="59">
        <f t="shared" si="18"/>
        <v>6202160.7790000001</v>
      </c>
      <c r="H630" s="59">
        <f t="shared" si="19"/>
        <v>0</v>
      </c>
      <c r="I630" s="60">
        <v>0</v>
      </c>
    </row>
    <row r="631" spans="1:9" x14ac:dyDescent="0.2">
      <c r="A631" s="57">
        <v>151</v>
      </c>
      <c r="B631" s="58">
        <f>PRRAS!C643</f>
        <v>630</v>
      </c>
      <c r="C631" s="58">
        <f>PRRAS!D643</f>
        <v>3061202</v>
      </c>
      <c r="D631" s="58">
        <f>PRRAS!E643</f>
        <v>3400107</v>
      </c>
      <c r="E631" s="58">
        <v>0</v>
      </c>
      <c r="F631" s="58">
        <v>0</v>
      </c>
      <c r="G631" s="59">
        <f t="shared" si="18"/>
        <v>6212692.0800000001</v>
      </c>
      <c r="H631" s="59">
        <f t="shared" si="19"/>
        <v>0</v>
      </c>
      <c r="I631" s="60">
        <v>0</v>
      </c>
    </row>
    <row r="632" spans="1:9" x14ac:dyDescent="0.2">
      <c r="A632" s="57">
        <v>151</v>
      </c>
      <c r="B632" s="58">
        <f>PRRAS!C644</f>
        <v>631</v>
      </c>
      <c r="C632" s="58">
        <f>PRRAS!D644</f>
        <v>38403</v>
      </c>
      <c r="D632" s="58">
        <f>PRRAS!E644</f>
        <v>0</v>
      </c>
      <c r="E632" s="58">
        <v>0</v>
      </c>
      <c r="F632" s="58">
        <v>0</v>
      </c>
      <c r="G632" s="59">
        <f t="shared" si="18"/>
        <v>24232.293000000001</v>
      </c>
      <c r="H632" s="59">
        <f t="shared" si="19"/>
        <v>0</v>
      </c>
      <c r="I632" s="60">
        <v>0</v>
      </c>
    </row>
    <row r="633" spans="1:9" x14ac:dyDescent="0.2">
      <c r="A633" s="57">
        <v>151</v>
      </c>
      <c r="B633" s="58">
        <f>PRRAS!C645</f>
        <v>632</v>
      </c>
      <c r="C633" s="58">
        <f>PRRAS!D645</f>
        <v>0</v>
      </c>
      <c r="D633" s="58">
        <f>PRRAS!E645</f>
        <v>19734</v>
      </c>
      <c r="E633" s="58">
        <v>0</v>
      </c>
      <c r="F633" s="58">
        <v>0</v>
      </c>
      <c r="G633" s="59">
        <f t="shared" si="18"/>
        <v>24943.776000000002</v>
      </c>
      <c r="H633" s="59">
        <f t="shared" si="19"/>
        <v>0</v>
      </c>
      <c r="I633" s="60">
        <v>0</v>
      </c>
    </row>
    <row r="634" spans="1:9" x14ac:dyDescent="0.2">
      <c r="A634" s="57">
        <v>151</v>
      </c>
      <c r="B634" s="58">
        <f>PRRAS!C646</f>
        <v>633</v>
      </c>
      <c r="C634" s="58">
        <f>PRRAS!D646</f>
        <v>22205</v>
      </c>
      <c r="D634" s="58">
        <f>PRRAS!E646</f>
        <v>60607</v>
      </c>
      <c r="E634" s="58">
        <v>0</v>
      </c>
      <c r="F634" s="58">
        <v>0</v>
      </c>
      <c r="G634" s="59">
        <f t="shared" si="18"/>
        <v>90784.226999999999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60608</v>
      </c>
      <c r="D636" s="58">
        <f>PRRAS!E648</f>
        <v>40873</v>
      </c>
      <c r="E636" s="58">
        <v>0</v>
      </c>
      <c r="F636" s="58">
        <v>0</v>
      </c>
      <c r="G636" s="59">
        <f t="shared" si="18"/>
        <v>90394.790000000008</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35595</v>
      </c>
      <c r="D639" s="58">
        <f>PRRAS!E652</f>
        <v>93108</v>
      </c>
      <c r="E639" s="58">
        <v>0</v>
      </c>
      <c r="F639" s="58">
        <v>0</v>
      </c>
      <c r="G639" s="59">
        <f t="shared" si="18"/>
        <v>141515.41800000001</v>
      </c>
      <c r="H639" s="59">
        <f t="shared" si="19"/>
        <v>0</v>
      </c>
      <c r="I639" s="60">
        <v>0</v>
      </c>
    </row>
    <row r="640" spans="1:9" x14ac:dyDescent="0.2">
      <c r="A640" s="57">
        <v>151</v>
      </c>
      <c r="B640" s="58">
        <f>PRRAS!C653</f>
        <v>639</v>
      </c>
      <c r="C640" s="58">
        <f>PRRAS!D653</f>
        <v>2808611</v>
      </c>
      <c r="D640" s="58">
        <f>PRRAS!E653</f>
        <v>2955998</v>
      </c>
      <c r="E640" s="58">
        <v>0</v>
      </c>
      <c r="F640" s="58">
        <v>0</v>
      </c>
      <c r="G640" s="59">
        <f t="shared" si="18"/>
        <v>5572467.8729999997</v>
      </c>
      <c r="H640" s="59">
        <f t="shared" si="19"/>
        <v>0</v>
      </c>
      <c r="I640" s="60">
        <v>0</v>
      </c>
    </row>
    <row r="641" spans="1:9" x14ac:dyDescent="0.2">
      <c r="A641" s="57">
        <v>151</v>
      </c>
      <c r="B641" s="58">
        <f>PRRAS!C654</f>
        <v>640</v>
      </c>
      <c r="C641" s="58">
        <f>PRRAS!D654</f>
        <v>2751098</v>
      </c>
      <c r="D641" s="58">
        <f>PRRAS!E654</f>
        <v>2986449</v>
      </c>
      <c r="E641" s="58">
        <v>0</v>
      </c>
      <c r="F641" s="58">
        <v>0</v>
      </c>
      <c r="G641" s="59">
        <f t="shared" si="18"/>
        <v>5583357.4400000004</v>
      </c>
      <c r="H641" s="59">
        <f t="shared" si="19"/>
        <v>0</v>
      </c>
      <c r="I641" s="60">
        <v>0</v>
      </c>
    </row>
    <row r="642" spans="1:9" x14ac:dyDescent="0.2">
      <c r="A642" s="57">
        <v>151</v>
      </c>
      <c r="B642" s="58">
        <f>PRRAS!C655</f>
        <v>641</v>
      </c>
      <c r="C642" s="58">
        <f>PRRAS!D655</f>
        <v>93108</v>
      </c>
      <c r="D642" s="58">
        <f>PRRAS!E655</f>
        <v>62657</v>
      </c>
      <c r="E642" s="58">
        <v>0</v>
      </c>
      <c r="F642" s="58">
        <v>0</v>
      </c>
      <c r="G642" s="59">
        <f t="shared" ref="G642:G705" si="20">(B642/1000)*(C642*1+D642*2)</f>
        <v>140008.50200000001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30</v>
      </c>
      <c r="D644" s="58">
        <f>PRRAS!E657</f>
        <v>30</v>
      </c>
      <c r="E644" s="58">
        <v>0</v>
      </c>
      <c r="F644" s="58">
        <v>0</v>
      </c>
      <c r="G644" s="59">
        <f t="shared" si="20"/>
        <v>57.870000000000005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24</v>
      </c>
      <c r="D646" s="58">
        <f>PRRAS!E659</f>
        <v>24</v>
      </c>
      <c r="E646" s="58">
        <v>0</v>
      </c>
      <c r="F646" s="58">
        <v>0</v>
      </c>
      <c r="G646" s="59">
        <f t="shared" si="20"/>
        <v>46.44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2625627</v>
      </c>
      <c r="D665" s="58">
        <f>PRRAS!E678</f>
        <v>2769045</v>
      </c>
      <c r="E665" s="58">
        <v>0</v>
      </c>
      <c r="F665" s="58">
        <v>0</v>
      </c>
      <c r="G665" s="59">
        <f t="shared" si="20"/>
        <v>5420708.0880000005</v>
      </c>
      <c r="H665" s="59">
        <f t="shared" si="21"/>
        <v>0</v>
      </c>
      <c r="I665" s="60">
        <v>0</v>
      </c>
    </row>
    <row r="666" spans="1:9" x14ac:dyDescent="0.2">
      <c r="A666" s="57">
        <v>151</v>
      </c>
      <c r="B666" s="58">
        <f>PRRAS!C679</f>
        <v>665</v>
      </c>
      <c r="C666" s="58">
        <f>PRRAS!D679</f>
        <v>147493</v>
      </c>
      <c r="D666" s="58">
        <f>PRRAS!E679</f>
        <v>36474</v>
      </c>
      <c r="E666" s="58">
        <v>0</v>
      </c>
      <c r="F666" s="58">
        <v>0</v>
      </c>
      <c r="G666" s="59">
        <f t="shared" si="20"/>
        <v>146593.26500000001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4924</v>
      </c>
      <c r="E671" s="58">
        <v>0</v>
      </c>
      <c r="F671" s="58">
        <v>0</v>
      </c>
      <c r="G671" s="59">
        <f t="shared" si="20"/>
        <v>6598.1600000000008</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6673</v>
      </c>
      <c r="E685" s="58">
        <v>0</v>
      </c>
      <c r="F685" s="58">
        <v>0</v>
      </c>
      <c r="G685" s="59">
        <f t="shared" si="20"/>
        <v>9128.6640000000007</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7420</v>
      </c>
      <c r="D689" s="58">
        <f>PRRAS!E702</f>
        <v>3477</v>
      </c>
      <c r="E689" s="58">
        <v>0</v>
      </c>
      <c r="F689" s="58">
        <v>0</v>
      </c>
      <c r="G689" s="59">
        <f t="shared" si="20"/>
        <v>9889.3119999999999</v>
      </c>
      <c r="H689" s="59">
        <f t="shared" si="21"/>
        <v>0</v>
      </c>
      <c r="I689" s="60">
        <v>0</v>
      </c>
    </row>
    <row r="690" spans="1:9" x14ac:dyDescent="0.2">
      <c r="A690" s="57">
        <v>151</v>
      </c>
      <c r="B690" s="58">
        <f>PRRAS!C703</f>
        <v>689</v>
      </c>
      <c r="C690" s="58">
        <f>PRRAS!D703</f>
        <v>150693</v>
      </c>
      <c r="D690" s="58">
        <f>PRRAS!E703</f>
        <v>152007</v>
      </c>
      <c r="E690" s="58">
        <v>0</v>
      </c>
      <c r="F690" s="58">
        <v>0</v>
      </c>
      <c r="G690" s="59">
        <f t="shared" si="20"/>
        <v>313293.12299999996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7816</v>
      </c>
      <c r="D692" s="58">
        <f>PRRAS!E705</f>
        <v>7451</v>
      </c>
      <c r="E692" s="58">
        <v>0</v>
      </c>
      <c r="F692" s="58">
        <v>0</v>
      </c>
      <c r="G692" s="59">
        <f t="shared" si="20"/>
        <v>15698.137999999999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3801747</v>
      </c>
      <c r="D977" s="63">
        <f>Bil!E12</f>
        <v>3749584</v>
      </c>
      <c r="E977" s="63">
        <v>0</v>
      </c>
      <c r="F977" s="63">
        <v>0</v>
      </c>
      <c r="G977" s="64">
        <f t="shared" ref="G977:G1040" si="32">B977/1000*C977+B977/500*D977</f>
        <v>11300.915000000001</v>
      </c>
      <c r="H977" s="64">
        <f t="shared" si="31"/>
        <v>0</v>
      </c>
      <c r="I977" s="65"/>
    </row>
    <row r="978" spans="1:9" x14ac:dyDescent="0.2">
      <c r="A978" s="57">
        <v>152</v>
      </c>
      <c r="B978" s="58">
        <f>Bil!C13</f>
        <v>2</v>
      </c>
      <c r="C978" s="58">
        <f>Bil!D13</f>
        <v>3481757</v>
      </c>
      <c r="D978" s="58">
        <f>Bil!E13</f>
        <v>3465107</v>
      </c>
      <c r="E978" s="58">
        <v>0</v>
      </c>
      <c r="F978" s="58">
        <v>0</v>
      </c>
      <c r="G978" s="59">
        <f t="shared" si="32"/>
        <v>20823.941999999999</v>
      </c>
      <c r="H978" s="59">
        <f t="shared" si="31"/>
        <v>0</v>
      </c>
      <c r="I978" s="60"/>
    </row>
    <row r="979" spans="1:9" x14ac:dyDescent="0.2">
      <c r="A979" s="57">
        <v>152</v>
      </c>
      <c r="B979" s="58">
        <f>Bil!C14</f>
        <v>3</v>
      </c>
      <c r="C979" s="58">
        <f>Bil!D14</f>
        <v>199919</v>
      </c>
      <c r="D979" s="58">
        <f>Bil!E14</f>
        <v>199919</v>
      </c>
      <c r="E979" s="58">
        <v>0</v>
      </c>
      <c r="F979" s="58">
        <v>0</v>
      </c>
      <c r="G979" s="59">
        <f t="shared" si="32"/>
        <v>1799.2710000000002</v>
      </c>
      <c r="H979" s="59">
        <f t="shared" si="31"/>
        <v>0</v>
      </c>
      <c r="I979" s="60"/>
    </row>
    <row r="980" spans="1:9" x14ac:dyDescent="0.2">
      <c r="A980" s="57">
        <v>152</v>
      </c>
      <c r="B980" s="58">
        <f>Bil!C15</f>
        <v>4</v>
      </c>
      <c r="C980" s="58">
        <f>Bil!D15</f>
        <v>78629</v>
      </c>
      <c r="D980" s="58">
        <f>Bil!E15</f>
        <v>78629</v>
      </c>
      <c r="E980" s="58">
        <v>0</v>
      </c>
      <c r="F980" s="58">
        <v>0</v>
      </c>
      <c r="G980" s="59">
        <f t="shared" si="32"/>
        <v>943.548</v>
      </c>
      <c r="H980" s="59">
        <f t="shared" si="31"/>
        <v>0</v>
      </c>
      <c r="I980" s="60"/>
    </row>
    <row r="981" spans="1:9" x14ac:dyDescent="0.2">
      <c r="A981" s="57">
        <v>152</v>
      </c>
      <c r="B981" s="58">
        <f>Bil!C16</f>
        <v>5</v>
      </c>
      <c r="C981" s="58">
        <f>Bil!D16</f>
        <v>121290</v>
      </c>
      <c r="D981" s="58">
        <f>Bil!E16</f>
        <v>121290</v>
      </c>
      <c r="E981" s="58">
        <v>0</v>
      </c>
      <c r="F981" s="58">
        <v>0</v>
      </c>
      <c r="G981" s="59">
        <f t="shared" si="32"/>
        <v>1819.3500000000001</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3281838</v>
      </c>
      <c r="D983" s="58">
        <f>Bil!E18</f>
        <v>3265188</v>
      </c>
      <c r="E983" s="58">
        <v>0</v>
      </c>
      <c r="F983" s="58">
        <v>0</v>
      </c>
      <c r="G983" s="59">
        <f t="shared" si="32"/>
        <v>68685.497999999992</v>
      </c>
      <c r="H983" s="59">
        <f t="shared" si="31"/>
        <v>0</v>
      </c>
      <c r="I983" s="60"/>
    </row>
    <row r="984" spans="1:9" x14ac:dyDescent="0.2">
      <c r="A984" s="57">
        <v>152</v>
      </c>
      <c r="B984" s="58">
        <f>Bil!C19</f>
        <v>8</v>
      </c>
      <c r="C984" s="58">
        <f>Bil!D19</f>
        <v>3101683</v>
      </c>
      <c r="D984" s="58">
        <f>Bil!E19</f>
        <v>3021874</v>
      </c>
      <c r="E984" s="58">
        <v>0</v>
      </c>
      <c r="F984" s="58">
        <v>0</v>
      </c>
      <c r="G984" s="59">
        <f t="shared" si="32"/>
        <v>73163.448000000004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6384704</v>
      </c>
      <c r="D986" s="58">
        <f>Bil!E21</f>
        <v>6384704</v>
      </c>
      <c r="E986" s="58">
        <v>0</v>
      </c>
      <c r="F986" s="58">
        <v>0</v>
      </c>
      <c r="G986" s="59">
        <f t="shared" si="32"/>
        <v>191541.12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3283021</v>
      </c>
      <c r="D989" s="58">
        <f>Bil!E24</f>
        <v>3362830</v>
      </c>
      <c r="E989" s="58">
        <v>0</v>
      </c>
      <c r="F989" s="58">
        <v>0</v>
      </c>
      <c r="G989" s="59">
        <f t="shared" si="32"/>
        <v>130112.853</v>
      </c>
      <c r="H989" s="59">
        <f t="shared" si="31"/>
        <v>0</v>
      </c>
      <c r="I989" s="60"/>
    </row>
    <row r="990" spans="1:9" x14ac:dyDescent="0.2">
      <c r="A990" s="57">
        <v>152</v>
      </c>
      <c r="B990" s="58">
        <f>Bil!C25</f>
        <v>14</v>
      </c>
      <c r="C990" s="58">
        <f>Bil!D25</f>
        <v>100999</v>
      </c>
      <c r="D990" s="58">
        <f>Bil!E25</f>
        <v>161780</v>
      </c>
      <c r="E990" s="58">
        <v>0</v>
      </c>
      <c r="F990" s="58">
        <v>0</v>
      </c>
      <c r="G990" s="59">
        <f t="shared" si="32"/>
        <v>5943.826</v>
      </c>
      <c r="H990" s="59">
        <f t="shared" si="31"/>
        <v>0</v>
      </c>
      <c r="I990" s="60"/>
    </row>
    <row r="991" spans="1:9" x14ac:dyDescent="0.2">
      <c r="A991" s="57">
        <v>152</v>
      </c>
      <c r="B991" s="58">
        <f>Bil!C26</f>
        <v>15</v>
      </c>
      <c r="C991" s="58">
        <f>Bil!D26</f>
        <v>578864</v>
      </c>
      <c r="D991" s="58">
        <f>Bil!E26</f>
        <v>657964</v>
      </c>
      <c r="E991" s="58">
        <v>0</v>
      </c>
      <c r="F991" s="58">
        <v>0</v>
      </c>
      <c r="G991" s="59">
        <f t="shared" si="32"/>
        <v>28421.879999999997</v>
      </c>
      <c r="H991" s="59">
        <f t="shared" si="31"/>
        <v>0</v>
      </c>
      <c r="I991" s="60"/>
    </row>
    <row r="992" spans="1:9" x14ac:dyDescent="0.2">
      <c r="A992" s="57">
        <v>152</v>
      </c>
      <c r="B992" s="58">
        <f>Bil!C27</f>
        <v>16</v>
      </c>
      <c r="C992" s="58">
        <f>Bil!D27</f>
        <v>60900</v>
      </c>
      <c r="D992" s="58">
        <f>Bil!E27</f>
        <v>61275</v>
      </c>
      <c r="E992" s="58">
        <v>0</v>
      </c>
      <c r="F992" s="58">
        <v>0</v>
      </c>
      <c r="G992" s="59">
        <f t="shared" si="32"/>
        <v>2935.2</v>
      </c>
      <c r="H992" s="59">
        <f t="shared" si="31"/>
        <v>0</v>
      </c>
      <c r="I992" s="60"/>
    </row>
    <row r="993" spans="1:9" x14ac:dyDescent="0.2">
      <c r="A993" s="57">
        <v>152</v>
      </c>
      <c r="B993" s="58">
        <f>Bil!C28</f>
        <v>17</v>
      </c>
      <c r="C993" s="58">
        <f>Bil!D28</f>
        <v>18243</v>
      </c>
      <c r="D993" s="58">
        <f>Bil!E28</f>
        <v>18243</v>
      </c>
      <c r="E993" s="58">
        <v>0</v>
      </c>
      <c r="F993" s="58">
        <v>0</v>
      </c>
      <c r="G993" s="59">
        <f t="shared" si="32"/>
        <v>930.39300000000003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29845</v>
      </c>
      <c r="D995" s="58">
        <f>Bil!E30</f>
        <v>29845</v>
      </c>
      <c r="E995" s="58">
        <v>0</v>
      </c>
      <c r="F995" s="58">
        <v>0</v>
      </c>
      <c r="G995" s="59">
        <f t="shared" si="32"/>
        <v>1701.165</v>
      </c>
      <c r="H995" s="59">
        <f t="shared" si="31"/>
        <v>0</v>
      </c>
      <c r="I995" s="60"/>
    </row>
    <row r="996" spans="1:9" x14ac:dyDescent="0.2">
      <c r="A996" s="57">
        <v>152</v>
      </c>
      <c r="B996" s="58">
        <f>Bil!C31</f>
        <v>20</v>
      </c>
      <c r="C996" s="58">
        <f>Bil!D31</f>
        <v>62663</v>
      </c>
      <c r="D996" s="58">
        <f>Bil!E31</f>
        <v>62663</v>
      </c>
      <c r="E996" s="58">
        <v>0</v>
      </c>
      <c r="F996" s="58">
        <v>0</v>
      </c>
      <c r="G996" s="59">
        <f t="shared" si="32"/>
        <v>3759.7799999999997</v>
      </c>
      <c r="H996" s="59">
        <f t="shared" si="31"/>
        <v>0</v>
      </c>
      <c r="I996" s="60"/>
    </row>
    <row r="997" spans="1:9" x14ac:dyDescent="0.2">
      <c r="A997" s="57">
        <v>152</v>
      </c>
      <c r="B997" s="58">
        <f>Bil!C32</f>
        <v>21</v>
      </c>
      <c r="C997" s="58">
        <f>Bil!D32</f>
        <v>246581</v>
      </c>
      <c r="D997" s="58">
        <f>Bil!E32</f>
        <v>279386</v>
      </c>
      <c r="E997" s="58">
        <v>0</v>
      </c>
      <c r="F997" s="58">
        <v>0</v>
      </c>
      <c r="G997" s="59">
        <f t="shared" si="32"/>
        <v>16912.413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896097</v>
      </c>
      <c r="D999" s="58">
        <f>Bil!E34</f>
        <v>947596</v>
      </c>
      <c r="E999" s="58">
        <v>0</v>
      </c>
      <c r="F999" s="58">
        <v>0</v>
      </c>
      <c r="G999" s="59">
        <f t="shared" si="32"/>
        <v>64199.646999999997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79156</v>
      </c>
      <c r="D1006" s="58">
        <f>Bil!E41</f>
        <v>81534</v>
      </c>
      <c r="E1006" s="58">
        <v>0</v>
      </c>
      <c r="F1006" s="58">
        <v>0</v>
      </c>
      <c r="G1006" s="59">
        <f t="shared" si="32"/>
        <v>7266.7199999999993</v>
      </c>
      <c r="H1006" s="59">
        <f t="shared" si="31"/>
        <v>0</v>
      </c>
      <c r="I1006" s="60"/>
    </row>
    <row r="1007" spans="1:9" x14ac:dyDescent="0.2">
      <c r="A1007" s="57">
        <v>152</v>
      </c>
      <c r="B1007" s="58">
        <f>Bil!C42</f>
        <v>31</v>
      </c>
      <c r="C1007" s="58">
        <f>Bil!D42</f>
        <v>79156</v>
      </c>
      <c r="D1007" s="58">
        <f>Bil!E42</f>
        <v>81534</v>
      </c>
      <c r="E1007" s="58">
        <v>0</v>
      </c>
      <c r="F1007" s="58">
        <v>0</v>
      </c>
      <c r="G1007" s="59">
        <f t="shared" si="32"/>
        <v>7508.9439999999995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148156</v>
      </c>
      <c r="D1025" s="58">
        <f>Bil!E60</f>
        <v>172714</v>
      </c>
      <c r="E1025" s="58">
        <v>0</v>
      </c>
      <c r="F1025" s="58">
        <v>0</v>
      </c>
      <c r="G1025" s="59">
        <f t="shared" si="32"/>
        <v>24185.616000000002</v>
      </c>
      <c r="H1025" s="59">
        <f t="shared" si="31"/>
        <v>0</v>
      </c>
      <c r="I1025" s="60"/>
    </row>
    <row r="1026" spans="1:9" x14ac:dyDescent="0.2">
      <c r="A1026" s="57">
        <v>152</v>
      </c>
      <c r="B1026" s="58">
        <f>Bil!C61</f>
        <v>50</v>
      </c>
      <c r="C1026" s="58">
        <f>Bil!D61</f>
        <v>148156</v>
      </c>
      <c r="D1026" s="58">
        <f>Bil!E61</f>
        <v>172714</v>
      </c>
      <c r="E1026" s="58">
        <v>0</v>
      </c>
      <c r="F1026" s="58">
        <v>0</v>
      </c>
      <c r="G1026" s="59">
        <f t="shared" si="32"/>
        <v>24679.200000000001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319990</v>
      </c>
      <c r="D1039" s="58">
        <f>Bil!E74</f>
        <v>284477</v>
      </c>
      <c r="E1039" s="58">
        <v>0</v>
      </c>
      <c r="F1039" s="58">
        <v>0</v>
      </c>
      <c r="G1039" s="59">
        <f t="shared" si="32"/>
        <v>56003.471999999994</v>
      </c>
      <c r="H1039" s="59">
        <f t="shared" si="33"/>
        <v>0</v>
      </c>
      <c r="I1039" s="60"/>
    </row>
    <row r="1040" spans="1:9" x14ac:dyDescent="0.2">
      <c r="A1040" s="57">
        <v>152</v>
      </c>
      <c r="B1040" s="58">
        <f>Bil!C75</f>
        <v>64</v>
      </c>
      <c r="C1040" s="58">
        <f>Bil!D75</f>
        <v>93108</v>
      </c>
      <c r="D1040" s="58">
        <f>Bil!E75</f>
        <v>62657</v>
      </c>
      <c r="E1040" s="58">
        <v>0</v>
      </c>
      <c r="F1040" s="58">
        <v>0</v>
      </c>
      <c r="G1040" s="59">
        <f t="shared" si="32"/>
        <v>13979.008000000002</v>
      </c>
      <c r="H1040" s="59">
        <f t="shared" si="33"/>
        <v>0</v>
      </c>
      <c r="I1040" s="60"/>
    </row>
    <row r="1041" spans="1:9" x14ac:dyDescent="0.2">
      <c r="A1041" s="57">
        <v>152</v>
      </c>
      <c r="B1041" s="58">
        <f>Bil!C76</f>
        <v>65</v>
      </c>
      <c r="C1041" s="58">
        <f>Bil!D76</f>
        <v>90027</v>
      </c>
      <c r="D1041" s="58">
        <f>Bil!E76</f>
        <v>61681</v>
      </c>
      <c r="E1041" s="58">
        <v>0</v>
      </c>
      <c r="F1041" s="58">
        <v>0</v>
      </c>
      <c r="G1041" s="59">
        <f t="shared" ref="G1041:G1104" si="34">B1041/1000*C1041+B1041/500*D1041</f>
        <v>13870.285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90027</v>
      </c>
      <c r="D1043" s="58">
        <f>Bil!E78</f>
        <v>61681</v>
      </c>
      <c r="E1043" s="58">
        <v>0</v>
      </c>
      <c r="F1043" s="58">
        <v>0</v>
      </c>
      <c r="G1043" s="59">
        <f t="shared" si="34"/>
        <v>14297.063000000002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3081</v>
      </c>
      <c r="D1047" s="58">
        <f>Bil!E82</f>
        <v>976</v>
      </c>
      <c r="E1047" s="58">
        <v>0</v>
      </c>
      <c r="F1047" s="58">
        <v>0</v>
      </c>
      <c r="G1047" s="59">
        <f t="shared" si="34"/>
        <v>357.34299999999996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3203</v>
      </c>
      <c r="D1049" s="58">
        <f>Bil!E84</f>
        <v>14</v>
      </c>
      <c r="E1049" s="58">
        <v>0</v>
      </c>
      <c r="F1049" s="58">
        <v>0</v>
      </c>
      <c r="G1049" s="59">
        <f t="shared" si="34"/>
        <v>235.863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3203</v>
      </c>
      <c r="D1056" s="58">
        <f>Bil!E91</f>
        <v>14</v>
      </c>
      <c r="E1056" s="58">
        <v>0</v>
      </c>
      <c r="F1056" s="58">
        <v>0</v>
      </c>
      <c r="G1056" s="59">
        <f t="shared" si="34"/>
        <v>258.48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1235</v>
      </c>
      <c r="E1116" s="58">
        <v>0</v>
      </c>
      <c r="F1116" s="58">
        <v>0</v>
      </c>
      <c r="G1116" s="59">
        <f t="shared" si="36"/>
        <v>345.8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1235</v>
      </c>
      <c r="E1129" s="58">
        <v>0</v>
      </c>
      <c r="F1129" s="58">
        <v>0</v>
      </c>
      <c r="G1129" s="59">
        <f t="shared" si="36"/>
        <v>377.90999999999997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223679</v>
      </c>
      <c r="D1134" s="58">
        <f>Bil!E169</f>
        <v>220571</v>
      </c>
      <c r="E1134" s="58">
        <v>0</v>
      </c>
      <c r="F1134" s="58">
        <v>0</v>
      </c>
      <c r="G1134" s="59">
        <f t="shared" si="36"/>
        <v>105041.71799999999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223679</v>
      </c>
      <c r="D1137" s="58">
        <f>Bil!E172</f>
        <v>220571</v>
      </c>
      <c r="E1137" s="58">
        <v>0</v>
      </c>
      <c r="F1137" s="58">
        <v>0</v>
      </c>
      <c r="G1137" s="59">
        <f t="shared" si="36"/>
        <v>107036.18100000001</v>
      </c>
      <c r="H1137" s="59">
        <f t="shared" si="35"/>
        <v>0</v>
      </c>
      <c r="I1137" s="60"/>
    </row>
    <row r="1138" spans="1:9" x14ac:dyDescent="0.2">
      <c r="A1138" s="57">
        <v>152</v>
      </c>
      <c r="B1138" s="58">
        <f>Bil!C173</f>
        <v>162</v>
      </c>
      <c r="C1138" s="58">
        <f>Bil!D173</f>
        <v>3801747</v>
      </c>
      <c r="D1138" s="58">
        <f>Bil!E173</f>
        <v>3749584</v>
      </c>
      <c r="E1138" s="58">
        <v>0</v>
      </c>
      <c r="F1138" s="58">
        <v>0</v>
      </c>
      <c r="G1138" s="59">
        <f t="shared" si="36"/>
        <v>1830748.23</v>
      </c>
      <c r="H1138" s="59">
        <f t="shared" si="35"/>
        <v>0</v>
      </c>
      <c r="I1138" s="60"/>
    </row>
    <row r="1139" spans="1:9" x14ac:dyDescent="0.2">
      <c r="A1139" s="57">
        <v>152</v>
      </c>
      <c r="B1139" s="58">
        <f>Bil!C174</f>
        <v>163</v>
      </c>
      <c r="C1139" s="58">
        <f>Bil!D174</f>
        <v>259383</v>
      </c>
      <c r="D1139" s="58">
        <f>Bil!E174</f>
        <v>243604</v>
      </c>
      <c r="E1139" s="58">
        <v>0</v>
      </c>
      <c r="F1139" s="58">
        <v>0</v>
      </c>
      <c r="G1139" s="59">
        <f t="shared" si="36"/>
        <v>121694.33300000001</v>
      </c>
      <c r="H1139" s="59">
        <f t="shared" si="35"/>
        <v>0</v>
      </c>
      <c r="I1139" s="60"/>
    </row>
    <row r="1140" spans="1:9" x14ac:dyDescent="0.2">
      <c r="A1140" s="57">
        <v>152</v>
      </c>
      <c r="B1140" s="58">
        <f>Bil!C175</f>
        <v>164</v>
      </c>
      <c r="C1140" s="58">
        <f>Bil!D175</f>
        <v>259383</v>
      </c>
      <c r="D1140" s="58">
        <f>Bil!E175</f>
        <v>243604</v>
      </c>
      <c r="E1140" s="58">
        <v>0</v>
      </c>
      <c r="F1140" s="58">
        <v>0</v>
      </c>
      <c r="G1140" s="59">
        <f t="shared" si="36"/>
        <v>122440.92400000001</v>
      </c>
      <c r="H1140" s="59">
        <f t="shared" si="35"/>
        <v>0</v>
      </c>
      <c r="I1140" s="60"/>
    </row>
    <row r="1141" spans="1:9" x14ac:dyDescent="0.2">
      <c r="A1141" s="57">
        <v>152</v>
      </c>
      <c r="B1141" s="58">
        <f>Bil!C176</f>
        <v>165</v>
      </c>
      <c r="C1141" s="58">
        <f>Bil!D176</f>
        <v>209063</v>
      </c>
      <c r="D1141" s="58">
        <f>Bil!E176</f>
        <v>206959</v>
      </c>
      <c r="E1141" s="58">
        <v>0</v>
      </c>
      <c r="F1141" s="58">
        <v>0</v>
      </c>
      <c r="G1141" s="59">
        <f t="shared" si="36"/>
        <v>102791.86500000001</v>
      </c>
      <c r="H1141" s="59">
        <f t="shared" si="35"/>
        <v>0</v>
      </c>
      <c r="I1141" s="60"/>
    </row>
    <row r="1142" spans="1:9" x14ac:dyDescent="0.2">
      <c r="A1142" s="57">
        <v>152</v>
      </c>
      <c r="B1142" s="58">
        <f>Bil!C177</f>
        <v>166</v>
      </c>
      <c r="C1142" s="58">
        <f>Bil!D177</f>
        <v>47055</v>
      </c>
      <c r="D1142" s="58">
        <f>Bil!E177</f>
        <v>36645</v>
      </c>
      <c r="E1142" s="58">
        <v>0</v>
      </c>
      <c r="F1142" s="58">
        <v>0</v>
      </c>
      <c r="G1142" s="59">
        <f t="shared" si="36"/>
        <v>19977.27</v>
      </c>
      <c r="H1142" s="59">
        <f t="shared" si="35"/>
        <v>0</v>
      </c>
      <c r="I1142" s="60"/>
    </row>
    <row r="1143" spans="1:9" x14ac:dyDescent="0.2">
      <c r="A1143" s="57">
        <v>152</v>
      </c>
      <c r="B1143" s="58">
        <f>Bil!C178</f>
        <v>167</v>
      </c>
      <c r="C1143" s="58">
        <f>Bil!D178</f>
        <v>62</v>
      </c>
      <c r="D1143" s="58">
        <f>Bil!E178</f>
        <v>0</v>
      </c>
      <c r="E1143" s="58">
        <v>0</v>
      </c>
      <c r="F1143" s="58">
        <v>0</v>
      </c>
      <c r="G1143" s="59">
        <f t="shared" si="36"/>
        <v>10.354000000000001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62</v>
      </c>
      <c r="D1146" s="58">
        <f>Bil!E181</f>
        <v>0</v>
      </c>
      <c r="E1146" s="58">
        <v>0</v>
      </c>
      <c r="F1146" s="58">
        <v>0</v>
      </c>
      <c r="G1146" s="59">
        <f t="shared" si="36"/>
        <v>10.540000000000001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3203</v>
      </c>
      <c r="D1150" s="58">
        <f>Bil!E185</f>
        <v>0</v>
      </c>
      <c r="E1150" s="58">
        <v>0</v>
      </c>
      <c r="F1150" s="58">
        <v>0</v>
      </c>
      <c r="G1150" s="59">
        <f t="shared" si="36"/>
        <v>557.322</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3542364</v>
      </c>
      <c r="D1199" s="58">
        <f>Bil!E234</f>
        <v>3505980</v>
      </c>
      <c r="E1199" s="58">
        <v>0</v>
      </c>
      <c r="F1199" s="58">
        <v>0</v>
      </c>
      <c r="G1199" s="59">
        <f t="shared" si="38"/>
        <v>2353614.2520000003</v>
      </c>
      <c r="H1199" s="59">
        <f t="shared" si="37"/>
        <v>0</v>
      </c>
      <c r="I1199" s="60"/>
    </row>
    <row r="1200" spans="1:9" x14ac:dyDescent="0.2">
      <c r="A1200" s="57">
        <v>152</v>
      </c>
      <c r="B1200" s="58">
        <f>Bil!C235</f>
        <v>224</v>
      </c>
      <c r="C1200" s="58">
        <f>Bil!D235</f>
        <v>3481757</v>
      </c>
      <c r="D1200" s="58">
        <f>Bil!E235</f>
        <v>3465107</v>
      </c>
      <c r="E1200" s="58">
        <v>0</v>
      </c>
      <c r="F1200" s="58">
        <v>0</v>
      </c>
      <c r="G1200" s="59">
        <f t="shared" si="38"/>
        <v>2332281.5039999997</v>
      </c>
      <c r="H1200" s="59">
        <f t="shared" si="37"/>
        <v>0</v>
      </c>
      <c r="I1200" s="60"/>
    </row>
    <row r="1201" spans="1:9" x14ac:dyDescent="0.2">
      <c r="A1201" s="57">
        <v>152</v>
      </c>
      <c r="B1201" s="58">
        <f>Bil!C236</f>
        <v>225</v>
      </c>
      <c r="C1201" s="58">
        <f>Bil!D236</f>
        <v>3481757</v>
      </c>
      <c r="D1201" s="58">
        <f>Bil!E236</f>
        <v>3465107</v>
      </c>
      <c r="E1201" s="58">
        <v>0</v>
      </c>
      <c r="F1201" s="58">
        <v>0</v>
      </c>
      <c r="G1201" s="59">
        <f t="shared" si="38"/>
        <v>2342693.4750000001</v>
      </c>
      <c r="H1201" s="59">
        <f t="shared" si="37"/>
        <v>0</v>
      </c>
      <c r="I1201" s="60"/>
    </row>
    <row r="1202" spans="1:9" x14ac:dyDescent="0.2">
      <c r="A1202" s="57">
        <v>152</v>
      </c>
      <c r="B1202" s="58">
        <f>Bil!C237</f>
        <v>226</v>
      </c>
      <c r="C1202" s="58">
        <f>Bil!D237</f>
        <v>3332867</v>
      </c>
      <c r="D1202" s="58">
        <f>Bil!E237</f>
        <v>3316217</v>
      </c>
      <c r="E1202" s="58">
        <v>0</v>
      </c>
      <c r="F1202" s="58">
        <v>0</v>
      </c>
      <c r="G1202" s="59">
        <f t="shared" si="38"/>
        <v>2252158.0260000001</v>
      </c>
      <c r="H1202" s="59">
        <f t="shared" si="37"/>
        <v>0</v>
      </c>
      <c r="I1202" s="60"/>
    </row>
    <row r="1203" spans="1:9" x14ac:dyDescent="0.2">
      <c r="A1203" s="57">
        <v>152</v>
      </c>
      <c r="B1203" s="58">
        <f>Bil!C238</f>
        <v>227</v>
      </c>
      <c r="C1203" s="58">
        <f>Bil!D238</f>
        <v>148890</v>
      </c>
      <c r="D1203" s="58">
        <f>Bil!E238</f>
        <v>148890</v>
      </c>
      <c r="E1203" s="58">
        <v>0</v>
      </c>
      <c r="F1203" s="58">
        <v>0</v>
      </c>
      <c r="G1203" s="59">
        <f t="shared" si="38"/>
        <v>101394.09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60607</v>
      </c>
      <c r="D1208" s="58">
        <f>Bil!E243</f>
        <v>40873</v>
      </c>
      <c r="E1208" s="58">
        <v>0</v>
      </c>
      <c r="F1208" s="58">
        <v>0</v>
      </c>
      <c r="G1208" s="59">
        <f t="shared" si="38"/>
        <v>33025.896000000001</v>
      </c>
      <c r="H1208" s="59">
        <f t="shared" si="37"/>
        <v>0</v>
      </c>
      <c r="I1208" s="60"/>
    </row>
    <row r="1209" spans="1:9" x14ac:dyDescent="0.2">
      <c r="A1209" s="57">
        <v>152</v>
      </c>
      <c r="B1209" s="58">
        <f>Bil!C244</f>
        <v>233</v>
      </c>
      <c r="C1209" s="58">
        <f>Bil!D244</f>
        <v>60607</v>
      </c>
      <c r="D1209" s="58">
        <f>Bil!E244</f>
        <v>40873</v>
      </c>
      <c r="E1209" s="58">
        <v>0</v>
      </c>
      <c r="F1209" s="58">
        <v>0</v>
      </c>
      <c r="G1209" s="59">
        <f t="shared" si="38"/>
        <v>33168.248999999996</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1235</v>
      </c>
      <c r="E1224" s="58">
        <v>0</v>
      </c>
      <c r="F1224" s="58">
        <v>0</v>
      </c>
      <c r="G1224" s="59">
        <f t="shared" si="38"/>
        <v>612.55999999999995</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32501</v>
      </c>
      <c r="D1251" s="58">
        <f>Bil!E287</f>
        <v>23033</v>
      </c>
      <c r="E1251" s="58">
        <v>0</v>
      </c>
      <c r="F1251" s="58">
        <v>0</v>
      </c>
      <c r="G1251" s="59">
        <f t="shared" si="40"/>
        <v>21605.925000000003</v>
      </c>
      <c r="H1251" s="59">
        <f t="shared" si="39"/>
        <v>0</v>
      </c>
      <c r="I1251" s="60"/>
    </row>
    <row r="1252" spans="1:9" x14ac:dyDescent="0.2">
      <c r="A1252" s="57">
        <v>152</v>
      </c>
      <c r="B1252" s="58">
        <f>Bil!C288</f>
        <v>276</v>
      </c>
      <c r="C1252" s="58">
        <f>Bil!D288</f>
        <v>226882</v>
      </c>
      <c r="D1252" s="58">
        <f>Bil!E288</f>
        <v>220572</v>
      </c>
      <c r="E1252" s="58">
        <v>0</v>
      </c>
      <c r="F1252" s="58">
        <v>0</v>
      </c>
      <c r="G1252" s="59">
        <f t="shared" si="40"/>
        <v>184375.17600000001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3061202</v>
      </c>
      <c r="D1396" s="58">
        <f>RasF!E121</f>
        <v>3400107</v>
      </c>
      <c r="E1396" s="58">
        <v>0</v>
      </c>
      <c r="F1396" s="58">
        <v>0</v>
      </c>
      <c r="G1396" s="59">
        <f t="shared" si="44"/>
        <v>1084755.76</v>
      </c>
      <c r="H1396" s="59">
        <f t="shared" si="43"/>
        <v>0</v>
      </c>
      <c r="I1396" s="60"/>
    </row>
    <row r="1397" spans="1:9" x14ac:dyDescent="0.2">
      <c r="A1397" s="57">
        <v>154</v>
      </c>
      <c r="B1397" s="58">
        <f>RasF!C122</f>
        <v>111</v>
      </c>
      <c r="C1397" s="58">
        <f>RasF!D122</f>
        <v>3061202</v>
      </c>
      <c r="D1397" s="58">
        <f>RasF!E122</f>
        <v>3400107</v>
      </c>
      <c r="E1397" s="58">
        <v>0</v>
      </c>
      <c r="F1397" s="58">
        <v>0</v>
      </c>
      <c r="G1397" s="59">
        <f t="shared" si="44"/>
        <v>1094617.176</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3061202</v>
      </c>
      <c r="D1399" s="58">
        <f>RasF!E124</f>
        <v>3400107</v>
      </c>
      <c r="E1399" s="58">
        <v>0</v>
      </c>
      <c r="F1399" s="58">
        <v>0</v>
      </c>
      <c r="G1399" s="59">
        <f t="shared" si="44"/>
        <v>1114340.0079999999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3061202</v>
      </c>
      <c r="D1423" s="67">
        <f>RasF!E148</f>
        <v>3400107</v>
      </c>
      <c r="E1423" s="67">
        <v>0</v>
      </c>
      <c r="F1423" s="67">
        <v>0</v>
      </c>
      <c r="G1423" s="68">
        <f t="shared" si="44"/>
        <v>1351013.9920000001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259383</v>
      </c>
      <c r="D1468" s="70"/>
      <c r="E1468" s="70">
        <v>0</v>
      </c>
      <c r="F1468" s="70">
        <v>0</v>
      </c>
      <c r="G1468" s="64">
        <f t="shared" ref="G1468:G1499" si="51">B1468/1000*C1468</f>
        <v>259.38299999999998</v>
      </c>
      <c r="H1468" s="64">
        <f t="shared" ref="H1468:H1499" si="52">ABS(C1468-ROUND(C1468,0))</f>
        <v>0</v>
      </c>
      <c r="I1468" s="65"/>
    </row>
    <row r="1469" spans="1:9" x14ac:dyDescent="0.2">
      <c r="A1469" s="73">
        <v>159</v>
      </c>
      <c r="B1469" s="61">
        <f>Obv!C13</f>
        <v>2</v>
      </c>
      <c r="C1469" s="61">
        <f>Obv!D13</f>
        <v>3295373</v>
      </c>
      <c r="D1469" s="61">
        <v>0</v>
      </c>
      <c r="E1469" s="61">
        <v>0</v>
      </c>
      <c r="F1469" s="61">
        <v>0</v>
      </c>
      <c r="G1469" s="59">
        <f t="shared" si="51"/>
        <v>6590.7460000000001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3295373</v>
      </c>
      <c r="D1471" s="61">
        <v>0</v>
      </c>
      <c r="E1471" s="61">
        <v>0</v>
      </c>
      <c r="F1471" s="61">
        <v>0</v>
      </c>
      <c r="G1471" s="59">
        <f t="shared" si="51"/>
        <v>13181.492</v>
      </c>
      <c r="H1471" s="59">
        <f t="shared" si="52"/>
        <v>0</v>
      </c>
      <c r="I1471" s="60"/>
    </row>
    <row r="1472" spans="1:9" x14ac:dyDescent="0.2">
      <c r="A1472" s="73">
        <v>159</v>
      </c>
      <c r="B1472" s="61">
        <f>Obv!C16</f>
        <v>5</v>
      </c>
      <c r="C1472" s="61">
        <f>Obv!D16</f>
        <v>2631993</v>
      </c>
      <c r="D1472" s="61">
        <v>0</v>
      </c>
      <c r="E1472" s="61">
        <v>0</v>
      </c>
      <c r="F1472" s="61">
        <v>0</v>
      </c>
      <c r="G1472" s="59">
        <f t="shared" si="51"/>
        <v>13159.965</v>
      </c>
      <c r="H1472" s="59">
        <f t="shared" si="52"/>
        <v>0</v>
      </c>
      <c r="I1472" s="60"/>
    </row>
    <row r="1473" spans="1:9" x14ac:dyDescent="0.2">
      <c r="A1473" s="73">
        <v>159</v>
      </c>
      <c r="B1473" s="61">
        <f>Obv!C17</f>
        <v>6</v>
      </c>
      <c r="C1473" s="61">
        <f>Obv!D17</f>
        <v>663380</v>
      </c>
      <c r="D1473" s="61">
        <v>0</v>
      </c>
      <c r="E1473" s="61">
        <v>0</v>
      </c>
      <c r="F1473" s="61">
        <v>0</v>
      </c>
      <c r="G1473" s="59">
        <f t="shared" si="51"/>
        <v>3980.28</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3311151</v>
      </c>
      <c r="D1486" s="61">
        <v>0</v>
      </c>
      <c r="E1486" s="61">
        <v>0</v>
      </c>
      <c r="F1486" s="61">
        <v>0</v>
      </c>
      <c r="G1486" s="59">
        <f t="shared" si="51"/>
        <v>62911.868999999999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3311151</v>
      </c>
      <c r="D1488" s="61">
        <v>0</v>
      </c>
      <c r="E1488" s="61">
        <v>0</v>
      </c>
      <c r="F1488" s="61">
        <v>0</v>
      </c>
      <c r="G1488" s="59">
        <f t="shared" si="51"/>
        <v>69534.171000000002</v>
      </c>
      <c r="H1488" s="59">
        <f t="shared" si="52"/>
        <v>0</v>
      </c>
      <c r="I1488" s="60"/>
    </row>
    <row r="1489" spans="1:9" x14ac:dyDescent="0.2">
      <c r="A1489" s="73">
        <v>159</v>
      </c>
      <c r="B1489" s="61">
        <f>Obv!C33</f>
        <v>22</v>
      </c>
      <c r="C1489" s="61">
        <f>Obv!D33</f>
        <v>2637362</v>
      </c>
      <c r="D1489" s="61">
        <v>0</v>
      </c>
      <c r="E1489" s="61">
        <v>0</v>
      </c>
      <c r="F1489" s="61">
        <v>0</v>
      </c>
      <c r="G1489" s="59">
        <f t="shared" si="51"/>
        <v>58021.964</v>
      </c>
      <c r="H1489" s="59">
        <f t="shared" si="52"/>
        <v>0</v>
      </c>
      <c r="I1489" s="60"/>
    </row>
    <row r="1490" spans="1:9" x14ac:dyDescent="0.2">
      <c r="A1490" s="73">
        <v>159</v>
      </c>
      <c r="B1490" s="61">
        <f>Obv!C34</f>
        <v>23</v>
      </c>
      <c r="C1490" s="61">
        <f>Obv!D34</f>
        <v>673789</v>
      </c>
      <c r="D1490" s="61">
        <v>0</v>
      </c>
      <c r="E1490" s="61">
        <v>0</v>
      </c>
      <c r="F1490" s="61">
        <v>0</v>
      </c>
      <c r="G1490" s="59">
        <f t="shared" si="51"/>
        <v>15497.146999999999</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243605</v>
      </c>
      <c r="D1503" s="61">
        <v>0</v>
      </c>
      <c r="E1503" s="61">
        <v>0</v>
      </c>
      <c r="F1503" s="61">
        <v>0</v>
      </c>
      <c r="G1503" s="59">
        <f t="shared" si="53"/>
        <v>8769.7799999999988</v>
      </c>
      <c r="H1503" s="59">
        <f t="shared" si="54"/>
        <v>0</v>
      </c>
      <c r="I1503" s="60"/>
    </row>
    <row r="1504" spans="1:9" x14ac:dyDescent="0.2">
      <c r="A1504" s="73">
        <v>159</v>
      </c>
      <c r="B1504" s="61">
        <f>Obv!C48</f>
        <v>37</v>
      </c>
      <c r="C1504" s="61">
        <f>Obv!D48</f>
        <v>23033</v>
      </c>
      <c r="D1504" s="61">
        <v>0</v>
      </c>
      <c r="E1504" s="61">
        <v>0</v>
      </c>
      <c r="F1504" s="61">
        <v>0</v>
      </c>
      <c r="G1504" s="59">
        <f t="shared" si="53"/>
        <v>852.221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23033</v>
      </c>
      <c r="D1510" s="61">
        <v>0</v>
      </c>
      <c r="E1510" s="61">
        <v>0</v>
      </c>
      <c r="F1510" s="61">
        <v>0</v>
      </c>
      <c r="G1510" s="59">
        <f t="shared" si="53"/>
        <v>990.41899999999987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23033</v>
      </c>
      <c r="D1516" s="61">
        <v>0</v>
      </c>
      <c r="E1516" s="61">
        <v>0</v>
      </c>
      <c r="F1516" s="61">
        <v>0</v>
      </c>
      <c r="G1516" s="59">
        <f t="shared" si="53"/>
        <v>1128.617</v>
      </c>
      <c r="H1516" s="59">
        <f t="shared" si="54"/>
        <v>0</v>
      </c>
      <c r="I1516" s="60"/>
    </row>
    <row r="1517" spans="1:9" x14ac:dyDescent="0.2">
      <c r="A1517" s="73">
        <v>159</v>
      </c>
      <c r="B1517" s="61">
        <f>Obv!C61</f>
        <v>50</v>
      </c>
      <c r="C1517" s="61">
        <f>Obv!D61</f>
        <v>23033</v>
      </c>
      <c r="D1517" s="61">
        <v>0</v>
      </c>
      <c r="E1517" s="61">
        <v>0</v>
      </c>
      <c r="F1517" s="61">
        <v>0</v>
      </c>
      <c r="G1517" s="59">
        <f t="shared" si="53"/>
        <v>1151.6500000000001</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220571</v>
      </c>
      <c r="D1557" s="61">
        <v>0</v>
      </c>
      <c r="E1557" s="61">
        <v>0</v>
      </c>
      <c r="F1557" s="61">
        <v>0</v>
      </c>
      <c r="G1557" s="59">
        <f t="shared" si="55"/>
        <v>19851.39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220571</v>
      </c>
      <c r="D1559" s="61">
        <v>0</v>
      </c>
      <c r="E1559" s="61">
        <v>0</v>
      </c>
      <c r="F1559" s="61">
        <v>0</v>
      </c>
      <c r="G1559" s="59">
        <f t="shared" si="55"/>
        <v>20292.531999999999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8"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9587</v>
      </c>
      <c r="C6" s="12"/>
      <c r="D6" s="360" t="s">
        <v>3128</v>
      </c>
      <c r="E6" s="361"/>
      <c r="F6" s="15" t="s">
        <v>237</v>
      </c>
      <c r="G6" s="12"/>
      <c r="H6" s="12"/>
      <c r="I6" s="12"/>
      <c r="J6" s="368">
        <f>SUM(Skriveni!G2:G1561)</f>
        <v>66970661.091999978</v>
      </c>
      <c r="K6" s="368"/>
    </row>
    <row r="7" spans="1:11" ht="3" customHeight="1" x14ac:dyDescent="0.2">
      <c r="A7" s="12"/>
      <c r="B7" s="12"/>
      <c r="C7" s="12"/>
      <c r="D7" s="12"/>
      <c r="E7" s="12"/>
      <c r="F7" s="12"/>
      <c r="G7" s="12"/>
      <c r="H7" s="12"/>
      <c r="I7" s="12"/>
      <c r="J7" s="12"/>
      <c r="K7" s="12"/>
    </row>
    <row r="8" spans="1:11" ht="15" customHeight="1" x14ac:dyDescent="0.2">
      <c r="A8" s="22" t="s">
        <v>3125</v>
      </c>
      <c r="B8" s="27">
        <v>3021530</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31404</v>
      </c>
      <c r="C12" s="357" t="s">
        <v>1777</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11166315733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579</v>
      </c>
      <c r="C22" s="351" t="str">
        <f>IF(B22&gt;0, "Županija: " &amp; LOOKUP(H2,A83:A103,B83:B103) &amp; ", grad/općina: " &amp; LOOKUP(B22,A107:A663,B107:B663),"Šifra grada/općine nije upisana")</f>
        <v>Županija: OSIJEČKO-BARANJSKA, grad/općina: VLADISLAVCI</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3099605</v>
      </c>
      <c r="K39" s="114">
        <f>PRRAS!E12</f>
        <v>3380373</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3018861</v>
      </c>
      <c r="K40" s="117">
        <f>PRRAS!E159</f>
        <v>3285450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60608</v>
      </c>
      <c r="K41" s="117">
        <f>PRRAS!E648</f>
        <v>40873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3481757</v>
      </c>
      <c r="K43" s="114">
        <f>Bil!E13</f>
        <v>3465107</v>
      </c>
    </row>
    <row r="44" spans="1:11" ht="12.95" customHeight="1" x14ac:dyDescent="0.2">
      <c r="A44" s="371"/>
      <c r="B44" s="376" t="str">
        <f>Bil!B74</f>
        <v>Financijska imovina (AOP 064+073+081+112+128+140+157+158)</v>
      </c>
      <c r="C44" s="401"/>
      <c r="D44" s="401"/>
      <c r="E44" s="401"/>
      <c r="F44" s="401"/>
      <c r="G44" s="401"/>
      <c r="H44" s="401"/>
      <c r="I44" s="115">
        <f>Bil!C74</f>
        <v>63</v>
      </c>
      <c r="J44" s="116">
        <f>Bil!D74</f>
        <v>319990</v>
      </c>
      <c r="K44" s="117">
        <f>Bil!E74</f>
        <v>284477</v>
      </c>
    </row>
    <row r="45" spans="1:11" ht="12.95" customHeight="1" x14ac:dyDescent="0.2">
      <c r="A45" s="371"/>
      <c r="B45" s="376" t="str">
        <f>Bil!B174</f>
        <v xml:space="preserve">Obveze (AOP 164+175+176+192+220) </v>
      </c>
      <c r="C45" s="401"/>
      <c r="D45" s="401"/>
      <c r="E45" s="401"/>
      <c r="F45" s="401"/>
      <c r="G45" s="401"/>
      <c r="H45" s="401"/>
      <c r="I45" s="115">
        <f>Bil!C174</f>
        <v>163</v>
      </c>
      <c r="J45" s="116">
        <f>Bil!D174</f>
        <v>259383</v>
      </c>
      <c r="K45" s="117">
        <f>Bil!E174</f>
        <v>243604</v>
      </c>
    </row>
    <row r="46" spans="1:11" ht="12.95" customHeight="1" x14ac:dyDescent="0.2">
      <c r="A46" s="372"/>
      <c r="B46" s="390" t="str">
        <f>Bil!B234</f>
        <v>Vlastiti izvori (224 + 232 - 236 + 240 do 242)</v>
      </c>
      <c r="C46" s="391"/>
      <c r="D46" s="391"/>
      <c r="E46" s="391"/>
      <c r="F46" s="391"/>
      <c r="G46" s="391"/>
      <c r="H46" s="391"/>
      <c r="I46" s="118">
        <f>Bil!C234</f>
        <v>223</v>
      </c>
      <c r="J46" s="119">
        <f>Bil!D234</f>
        <v>3542364</v>
      </c>
      <c r="K46" s="120">
        <f>Bil!E234</f>
        <v>3505980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3061202</v>
      </c>
      <c r="K50" s="117">
        <f>RasF!E121</f>
        <v>3400107</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3061202</v>
      </c>
      <c r="K51" s="120">
        <f>RasF!E148</f>
        <v>3400107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259383</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243605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23033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220571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53" activePane="bottomLeft" state="frozen"/>
      <selection pane="bottomLeft" activeCell="E194" sqref="E19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09587</v>
      </c>
      <c r="C4" s="414"/>
      <c r="D4" s="414"/>
      <c r="E4" s="415">
        <f>SUM(Skriveni!G2:G976)</f>
        <v>49176162.686999984</v>
      </c>
      <c r="F4" s="416"/>
    </row>
    <row r="5" spans="1:7" s="23" customFormat="1" ht="15" customHeight="1" x14ac:dyDescent="0.2">
      <c r="B5" s="413" t="str">
        <f>"Naziv: "&amp;IF(RefStr!B10&lt;&gt;"",RefStr!B10,"_______________________________________")</f>
        <v>Naziv: OSNOVNA ŠKOLA MATE LOVRAKA, VLADISLAVCI</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3099605</v>
      </c>
      <c r="E12" s="147">
        <f>E13+E50+E56+E85+E116+E134+E141+E147</f>
        <v>3380373</v>
      </c>
      <c r="F12" s="148">
        <f>IF(D12&lt;&gt;0,IF(E12/D12&gt;=100,"&gt;&gt;100",E12/D12*100),"-")</f>
        <v>109.05818644633752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2773120</v>
      </c>
      <c r="E56" s="147">
        <f>E57+E60+E65+E68+E71+E74+E77+E80</f>
        <v>2810443</v>
      </c>
      <c r="F56" s="150">
        <f t="shared" si="0"/>
        <v>101.34588477959842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2773120</v>
      </c>
      <c r="E74" s="147">
        <f>SUM(E75:E76)</f>
        <v>2805519</v>
      </c>
      <c r="F74" s="150">
        <f t="shared" si="0"/>
        <v>101.16832304408032</v>
      </c>
    </row>
    <row r="75" spans="1:6" s="8" customFormat="1" x14ac:dyDescent="0.2">
      <c r="A75" s="145" t="s">
        <v>1142</v>
      </c>
      <c r="B75" s="146" t="s">
        <v>3980</v>
      </c>
      <c r="C75" s="345">
        <v>64</v>
      </c>
      <c r="D75" s="149">
        <v>2773120</v>
      </c>
      <c r="E75" s="149">
        <v>2805519</v>
      </c>
      <c r="F75" s="148">
        <f t="shared" si="0"/>
        <v>101.16832304408032</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4924</v>
      </c>
      <c r="F77" s="150" t="str">
        <f t="shared" si="0"/>
        <v>-</v>
      </c>
    </row>
    <row r="78" spans="1:6" s="8" customFormat="1" x14ac:dyDescent="0.2">
      <c r="A78" s="145" t="s">
        <v>3984</v>
      </c>
      <c r="B78" s="146" t="s">
        <v>920</v>
      </c>
      <c r="C78" s="345">
        <v>67</v>
      </c>
      <c r="D78" s="149"/>
      <c r="E78" s="149">
        <v>4924</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6673</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6673</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v>6673</v>
      </c>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12893</v>
      </c>
      <c r="E134" s="147">
        <f>E135+E138</f>
        <v>33128</v>
      </c>
      <c r="F134" s="150">
        <f t="shared" si="1"/>
        <v>256.94562941130846</v>
      </c>
    </row>
    <row r="135" spans="1:6" s="8" customFormat="1" x14ac:dyDescent="0.2">
      <c r="A135" s="145">
        <v>661</v>
      </c>
      <c r="B135" s="146" t="s">
        <v>425</v>
      </c>
      <c r="C135" s="345">
        <v>124</v>
      </c>
      <c r="D135" s="147">
        <f>SUM(D136:D137)</f>
        <v>8963</v>
      </c>
      <c r="E135" s="147">
        <f>SUM(E136:E137)</f>
        <v>18626</v>
      </c>
      <c r="F135" s="150">
        <f t="shared" si="1"/>
        <v>207.8098850831195</v>
      </c>
    </row>
    <row r="136" spans="1:6" s="8" customFormat="1" x14ac:dyDescent="0.2">
      <c r="A136" s="145">
        <v>6614</v>
      </c>
      <c r="B136" s="146" t="s">
        <v>3893</v>
      </c>
      <c r="C136" s="345">
        <v>125</v>
      </c>
      <c r="D136" s="149">
        <v>640</v>
      </c>
      <c r="E136" s="149">
        <v>1250</v>
      </c>
      <c r="F136" s="148">
        <f t="shared" si="1"/>
        <v>195.3125</v>
      </c>
    </row>
    <row r="137" spans="1:6" s="8" customFormat="1" x14ac:dyDescent="0.2">
      <c r="A137" s="145">
        <v>6615</v>
      </c>
      <c r="B137" s="146" t="s">
        <v>3894</v>
      </c>
      <c r="C137" s="345">
        <v>126</v>
      </c>
      <c r="D137" s="149">
        <v>8323</v>
      </c>
      <c r="E137" s="149">
        <v>17376</v>
      </c>
      <c r="F137" s="148">
        <f t="shared" si="1"/>
        <v>208.77087588609874</v>
      </c>
    </row>
    <row r="138" spans="1:6" s="8" customFormat="1" x14ac:dyDescent="0.2">
      <c r="A138" s="145">
        <v>663</v>
      </c>
      <c r="B138" s="151" t="s">
        <v>426</v>
      </c>
      <c r="C138" s="345">
        <v>127</v>
      </c>
      <c r="D138" s="147">
        <f>SUM(D139:D140)</f>
        <v>3930</v>
      </c>
      <c r="E138" s="147">
        <f>SUM(E139:E140)</f>
        <v>14502</v>
      </c>
      <c r="F138" s="150">
        <f t="shared" si="1"/>
        <v>369.0076335877863</v>
      </c>
    </row>
    <row r="139" spans="1:6" s="8" customFormat="1" x14ac:dyDescent="0.2">
      <c r="A139" s="145">
        <v>6631</v>
      </c>
      <c r="B139" s="146" t="s">
        <v>1502</v>
      </c>
      <c r="C139" s="345">
        <v>128</v>
      </c>
      <c r="D139" s="149">
        <v>3930</v>
      </c>
      <c r="E139" s="149">
        <v>14502</v>
      </c>
      <c r="F139" s="148">
        <f t="shared" si="1"/>
        <v>369.0076335877863</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313592</v>
      </c>
      <c r="E141" s="147">
        <f>E142+E146</f>
        <v>530129</v>
      </c>
      <c r="F141" s="150">
        <f t="shared" si="1"/>
        <v>169.05054975892241</v>
      </c>
    </row>
    <row r="142" spans="1:6" s="8" customFormat="1" ht="24" x14ac:dyDescent="0.2">
      <c r="A142" s="145">
        <v>671</v>
      </c>
      <c r="B142" s="154" t="s">
        <v>1672</v>
      </c>
      <c r="C142" s="345">
        <v>131</v>
      </c>
      <c r="D142" s="147">
        <f>SUM(D143:D145)</f>
        <v>313592</v>
      </c>
      <c r="E142" s="147">
        <f>SUM(E143:E145)</f>
        <v>530129</v>
      </c>
      <c r="F142" s="150">
        <f t="shared" ref="F142:F205" si="2">IF(D142&lt;&gt;0,IF(E142/D142&gt;=100,"&gt;&gt;100",E142/D142*100),"-")</f>
        <v>169.05054975892241</v>
      </c>
    </row>
    <row r="143" spans="1:6" s="8" customFormat="1" x14ac:dyDescent="0.2">
      <c r="A143" s="145">
        <v>6711</v>
      </c>
      <c r="B143" s="146" t="s">
        <v>3582</v>
      </c>
      <c r="C143" s="345">
        <v>132</v>
      </c>
      <c r="D143" s="149">
        <v>274033</v>
      </c>
      <c r="E143" s="149">
        <v>485306</v>
      </c>
      <c r="F143" s="148">
        <f t="shared" si="2"/>
        <v>177.09764882331689</v>
      </c>
    </row>
    <row r="144" spans="1:6" s="8" customFormat="1" x14ac:dyDescent="0.2">
      <c r="A144" s="145">
        <v>6712</v>
      </c>
      <c r="B144" s="151" t="s">
        <v>2276</v>
      </c>
      <c r="C144" s="345">
        <v>133</v>
      </c>
      <c r="D144" s="149">
        <v>39559</v>
      </c>
      <c r="E144" s="149">
        <v>44823</v>
      </c>
      <c r="F144" s="148">
        <f t="shared" si="2"/>
        <v>113.30670643848428</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3018861</v>
      </c>
      <c r="E159" s="147">
        <f>E160+E171+E204+E223+E232+E257+E268</f>
        <v>3285450</v>
      </c>
      <c r="F159" s="150">
        <f t="shared" si="2"/>
        <v>108.83078088060365</v>
      </c>
    </row>
    <row r="160" spans="1:6" s="8" customFormat="1" x14ac:dyDescent="0.2">
      <c r="A160" s="145">
        <v>31</v>
      </c>
      <c r="B160" s="146" t="s">
        <v>431</v>
      </c>
      <c r="C160" s="345">
        <v>149</v>
      </c>
      <c r="D160" s="147">
        <f>D161+D166+D167</f>
        <v>2463233</v>
      </c>
      <c r="E160" s="147">
        <f>E161+E166+E167</f>
        <v>2604704</v>
      </c>
      <c r="F160" s="150">
        <f t="shared" si="2"/>
        <v>105.74330564749661</v>
      </c>
    </row>
    <row r="161" spans="1:6" s="8" customFormat="1" x14ac:dyDescent="0.2">
      <c r="A161" s="145">
        <v>311</v>
      </c>
      <c r="B161" s="146" t="s">
        <v>432</v>
      </c>
      <c r="C161" s="345">
        <v>150</v>
      </c>
      <c r="D161" s="147">
        <f>SUM(D162:D165)</f>
        <v>2016393</v>
      </c>
      <c r="E161" s="147">
        <f>SUM(E162:E165)</f>
        <v>2115499</v>
      </c>
      <c r="F161" s="150">
        <f t="shared" si="2"/>
        <v>104.9150140870356</v>
      </c>
    </row>
    <row r="162" spans="1:6" s="8" customFormat="1" x14ac:dyDescent="0.2">
      <c r="A162" s="145">
        <v>3111</v>
      </c>
      <c r="B162" s="146" t="s">
        <v>385</v>
      </c>
      <c r="C162" s="345">
        <v>151</v>
      </c>
      <c r="D162" s="149">
        <v>2001161</v>
      </c>
      <c r="E162" s="149">
        <v>2085590</v>
      </c>
      <c r="F162" s="148">
        <f t="shared" si="2"/>
        <v>104.21900086999496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13115</v>
      </c>
      <c r="E164" s="149">
        <v>22079</v>
      </c>
      <c r="F164" s="148">
        <f t="shared" si="2"/>
        <v>168.34921845215402</v>
      </c>
    </row>
    <row r="165" spans="1:6" s="8" customFormat="1" x14ac:dyDescent="0.2">
      <c r="A165" s="145">
        <v>3114</v>
      </c>
      <c r="B165" s="146" t="s">
        <v>388</v>
      </c>
      <c r="C165" s="345">
        <v>154</v>
      </c>
      <c r="D165" s="149">
        <v>2117</v>
      </c>
      <c r="E165" s="149">
        <v>7830</v>
      </c>
      <c r="F165" s="148">
        <f t="shared" si="2"/>
        <v>369.86301369863014</v>
      </c>
    </row>
    <row r="166" spans="1:6" s="8" customFormat="1" x14ac:dyDescent="0.2">
      <c r="A166" s="145">
        <v>312</v>
      </c>
      <c r="B166" s="146" t="s">
        <v>1597</v>
      </c>
      <c r="C166" s="345">
        <v>155</v>
      </c>
      <c r="D166" s="149">
        <v>100020</v>
      </c>
      <c r="E166" s="149">
        <v>125339</v>
      </c>
      <c r="F166" s="148">
        <f t="shared" si="2"/>
        <v>125.31393721255748</v>
      </c>
    </row>
    <row r="167" spans="1:6" s="8" customFormat="1" x14ac:dyDescent="0.2">
      <c r="A167" s="145">
        <v>313</v>
      </c>
      <c r="B167" s="146" t="s">
        <v>2853</v>
      </c>
      <c r="C167" s="345">
        <v>156</v>
      </c>
      <c r="D167" s="147">
        <f>SUM(D168:D170)</f>
        <v>346820</v>
      </c>
      <c r="E167" s="147">
        <f>SUM(E168:E170)</f>
        <v>363866</v>
      </c>
      <c r="F167" s="150">
        <f t="shared" si="2"/>
        <v>104.91494146819676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312541</v>
      </c>
      <c r="E169" s="149">
        <v>327902</v>
      </c>
      <c r="F169" s="148">
        <f t="shared" si="2"/>
        <v>104.91487516837792</v>
      </c>
    </row>
    <row r="170" spans="1:6" s="8" customFormat="1" x14ac:dyDescent="0.2">
      <c r="A170" s="145">
        <v>3133</v>
      </c>
      <c r="B170" s="146" t="s">
        <v>264</v>
      </c>
      <c r="C170" s="345">
        <v>159</v>
      </c>
      <c r="D170" s="149">
        <v>34279</v>
      </c>
      <c r="E170" s="149">
        <v>35964</v>
      </c>
      <c r="F170" s="148">
        <f t="shared" si="2"/>
        <v>104.91554596108405</v>
      </c>
    </row>
    <row r="171" spans="1:6" s="8" customFormat="1" x14ac:dyDescent="0.2">
      <c r="A171" s="145">
        <v>32</v>
      </c>
      <c r="B171" s="146" t="s">
        <v>433</v>
      </c>
      <c r="C171" s="345">
        <v>160</v>
      </c>
      <c r="D171" s="147">
        <f>D172+D177+D185+D195+D196</f>
        <v>552985</v>
      </c>
      <c r="E171" s="147">
        <f>E172+E177+E185+E195+E196</f>
        <v>677608</v>
      </c>
      <c r="F171" s="150">
        <f t="shared" si="2"/>
        <v>122.53641599681728</v>
      </c>
    </row>
    <row r="172" spans="1:6" s="8" customFormat="1" x14ac:dyDescent="0.2">
      <c r="A172" s="145">
        <v>321</v>
      </c>
      <c r="B172" s="146" t="s">
        <v>3359</v>
      </c>
      <c r="C172" s="345">
        <v>161</v>
      </c>
      <c r="D172" s="147">
        <f>SUM(D173:D176)</f>
        <v>164569</v>
      </c>
      <c r="E172" s="147">
        <f>SUM(E173:E176)</f>
        <v>174459</v>
      </c>
      <c r="F172" s="150">
        <f t="shared" si="2"/>
        <v>106.0096372949948</v>
      </c>
    </row>
    <row r="173" spans="1:6" s="8" customFormat="1" x14ac:dyDescent="0.2">
      <c r="A173" s="145">
        <v>3211</v>
      </c>
      <c r="B173" s="146" t="s">
        <v>3243</v>
      </c>
      <c r="C173" s="345">
        <v>162</v>
      </c>
      <c r="D173" s="149">
        <v>10006</v>
      </c>
      <c r="E173" s="149">
        <v>19269</v>
      </c>
      <c r="F173" s="148">
        <f t="shared" si="2"/>
        <v>192.57445532680393</v>
      </c>
    </row>
    <row r="174" spans="1:6" s="8" customFormat="1" x14ac:dyDescent="0.2">
      <c r="A174" s="145">
        <v>3212</v>
      </c>
      <c r="B174" s="146" t="s">
        <v>108</v>
      </c>
      <c r="C174" s="345">
        <v>163</v>
      </c>
      <c r="D174" s="149">
        <v>150693</v>
      </c>
      <c r="E174" s="149">
        <v>152007</v>
      </c>
      <c r="F174" s="148">
        <f t="shared" si="2"/>
        <v>100.87197149170831</v>
      </c>
    </row>
    <row r="175" spans="1:6" s="8" customFormat="1" x14ac:dyDescent="0.2">
      <c r="A175" s="145">
        <v>3213</v>
      </c>
      <c r="B175" s="146" t="s">
        <v>2999</v>
      </c>
      <c r="C175" s="345">
        <v>164</v>
      </c>
      <c r="D175" s="149">
        <v>2466</v>
      </c>
      <c r="E175" s="149">
        <v>1690</v>
      </c>
      <c r="F175" s="148">
        <f t="shared" si="2"/>
        <v>68.532035685320352</v>
      </c>
    </row>
    <row r="176" spans="1:6" s="8" customFormat="1" x14ac:dyDescent="0.2">
      <c r="A176" s="145">
        <v>3214</v>
      </c>
      <c r="B176" s="146" t="s">
        <v>2998</v>
      </c>
      <c r="C176" s="345">
        <v>165</v>
      </c>
      <c r="D176" s="149">
        <v>1404</v>
      </c>
      <c r="E176" s="149">
        <v>1493</v>
      </c>
      <c r="F176" s="148">
        <f t="shared" si="2"/>
        <v>106.33903133903134</v>
      </c>
    </row>
    <row r="177" spans="1:6" s="8" customFormat="1" x14ac:dyDescent="0.2">
      <c r="A177" s="145">
        <v>322</v>
      </c>
      <c r="B177" s="146" t="s">
        <v>3360</v>
      </c>
      <c r="C177" s="345">
        <v>166</v>
      </c>
      <c r="D177" s="147">
        <f>SUM(D178:D184)</f>
        <v>235688</v>
      </c>
      <c r="E177" s="147">
        <f>SUM(E178:E184)</f>
        <v>271323</v>
      </c>
      <c r="F177" s="150">
        <f t="shared" si="2"/>
        <v>115.1195648484437</v>
      </c>
    </row>
    <row r="178" spans="1:6" s="8" customFormat="1" x14ac:dyDescent="0.2">
      <c r="A178" s="145">
        <v>3221</v>
      </c>
      <c r="B178" s="146" t="s">
        <v>3000</v>
      </c>
      <c r="C178" s="345">
        <v>167</v>
      </c>
      <c r="D178" s="149">
        <v>34059</v>
      </c>
      <c r="E178" s="149">
        <v>40766</v>
      </c>
      <c r="F178" s="148">
        <f t="shared" si="2"/>
        <v>119.69229865821076</v>
      </c>
    </row>
    <row r="179" spans="1:6" s="8" customFormat="1" x14ac:dyDescent="0.2">
      <c r="A179" s="145">
        <v>3222</v>
      </c>
      <c r="B179" s="146" t="s">
        <v>3001</v>
      </c>
      <c r="C179" s="345">
        <v>168</v>
      </c>
      <c r="D179" s="149">
        <v>98522</v>
      </c>
      <c r="E179" s="149">
        <v>94880</v>
      </c>
      <c r="F179" s="148">
        <f t="shared" si="2"/>
        <v>96.303363715718319</v>
      </c>
    </row>
    <row r="180" spans="1:6" s="8" customFormat="1" x14ac:dyDescent="0.2">
      <c r="A180" s="145">
        <v>3223</v>
      </c>
      <c r="B180" s="146" t="s">
        <v>3002</v>
      </c>
      <c r="C180" s="345">
        <v>169</v>
      </c>
      <c r="D180" s="149">
        <v>70218</v>
      </c>
      <c r="E180" s="149">
        <v>93319</v>
      </c>
      <c r="F180" s="148">
        <f t="shared" si="2"/>
        <v>132.89897177361928</v>
      </c>
    </row>
    <row r="181" spans="1:6" s="8" customFormat="1" x14ac:dyDescent="0.2">
      <c r="A181" s="145">
        <v>3224</v>
      </c>
      <c r="B181" s="146" t="s">
        <v>2236</v>
      </c>
      <c r="C181" s="345">
        <v>170</v>
      </c>
      <c r="D181" s="149">
        <v>20173</v>
      </c>
      <c r="E181" s="149">
        <v>17007</v>
      </c>
      <c r="F181" s="148">
        <f t="shared" si="2"/>
        <v>84.30575521736975</v>
      </c>
    </row>
    <row r="182" spans="1:6" s="8" customFormat="1" x14ac:dyDescent="0.2">
      <c r="A182" s="145">
        <v>3225</v>
      </c>
      <c r="B182" s="146" t="s">
        <v>504</v>
      </c>
      <c r="C182" s="345">
        <v>171</v>
      </c>
      <c r="D182" s="149">
        <v>8625</v>
      </c>
      <c r="E182" s="149">
        <v>24558</v>
      </c>
      <c r="F182" s="148">
        <f t="shared" si="2"/>
        <v>284.73043478260871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4091</v>
      </c>
      <c r="E184" s="149">
        <v>793</v>
      </c>
      <c r="F184" s="148">
        <f t="shared" si="2"/>
        <v>19.384013688584698</v>
      </c>
    </row>
    <row r="185" spans="1:6" s="8" customFormat="1" x14ac:dyDescent="0.2">
      <c r="A185" s="145">
        <v>323</v>
      </c>
      <c r="B185" s="146" t="s">
        <v>2312</v>
      </c>
      <c r="C185" s="345">
        <v>174</v>
      </c>
      <c r="D185" s="147">
        <f>SUM(D186:D194)</f>
        <v>130135</v>
      </c>
      <c r="E185" s="147">
        <f>SUM(E186:E194)</f>
        <v>201620</v>
      </c>
      <c r="F185" s="150">
        <f t="shared" si="2"/>
        <v>154.93141737426518</v>
      </c>
    </row>
    <row r="186" spans="1:6" s="8" customFormat="1" x14ac:dyDescent="0.2">
      <c r="A186" s="145">
        <v>3231</v>
      </c>
      <c r="B186" s="146" t="s">
        <v>855</v>
      </c>
      <c r="C186" s="345">
        <v>175</v>
      </c>
      <c r="D186" s="149">
        <v>15083</v>
      </c>
      <c r="E186" s="149">
        <v>13087</v>
      </c>
      <c r="F186" s="148">
        <f t="shared" si="2"/>
        <v>86.766558376980711</v>
      </c>
    </row>
    <row r="187" spans="1:6" s="8" customFormat="1" x14ac:dyDescent="0.2">
      <c r="A187" s="145">
        <v>3232</v>
      </c>
      <c r="B187" s="146" t="s">
        <v>3870</v>
      </c>
      <c r="C187" s="345">
        <v>176</v>
      </c>
      <c r="D187" s="149">
        <v>74283</v>
      </c>
      <c r="E187" s="149">
        <v>156451</v>
      </c>
      <c r="F187" s="148">
        <f t="shared" si="2"/>
        <v>210.61481092578384</v>
      </c>
    </row>
    <row r="188" spans="1:6" s="8" customFormat="1" x14ac:dyDescent="0.2">
      <c r="A188" s="145">
        <v>3233</v>
      </c>
      <c r="B188" s="146" t="s">
        <v>3871</v>
      </c>
      <c r="C188" s="345">
        <v>177</v>
      </c>
      <c r="D188" s="149">
        <v>461</v>
      </c>
      <c r="E188" s="149"/>
      <c r="F188" s="148">
        <f t="shared" si="2"/>
        <v>0</v>
      </c>
    </row>
    <row r="189" spans="1:6" s="8" customFormat="1" x14ac:dyDescent="0.2">
      <c r="A189" s="145">
        <v>3234</v>
      </c>
      <c r="B189" s="146" t="s">
        <v>3872</v>
      </c>
      <c r="C189" s="345">
        <v>178</v>
      </c>
      <c r="D189" s="149">
        <v>21816</v>
      </c>
      <c r="E189" s="149">
        <v>16055</v>
      </c>
      <c r="F189" s="148">
        <f t="shared" si="2"/>
        <v>73.592775944261092</v>
      </c>
    </row>
    <row r="190" spans="1:6" s="8" customFormat="1" x14ac:dyDescent="0.2">
      <c r="A190" s="145">
        <v>3235</v>
      </c>
      <c r="B190" s="146" t="s">
        <v>3873</v>
      </c>
      <c r="C190" s="345">
        <v>179</v>
      </c>
      <c r="D190" s="149">
        <v>590</v>
      </c>
      <c r="E190" s="149">
        <v>144</v>
      </c>
      <c r="F190" s="148">
        <f t="shared" si="2"/>
        <v>24.406779661016952</v>
      </c>
    </row>
    <row r="191" spans="1:6" s="8" customFormat="1" x14ac:dyDescent="0.2">
      <c r="A191" s="145">
        <v>3236</v>
      </c>
      <c r="B191" s="146" t="s">
        <v>3874</v>
      </c>
      <c r="C191" s="345">
        <v>180</v>
      </c>
      <c r="D191" s="149">
        <v>9148</v>
      </c>
      <c r="E191" s="149">
        <v>8998</v>
      </c>
      <c r="F191" s="148">
        <f t="shared" si="2"/>
        <v>98.360297332750321</v>
      </c>
    </row>
    <row r="192" spans="1:6" s="8" customFormat="1" x14ac:dyDescent="0.2">
      <c r="A192" s="145">
        <v>3237</v>
      </c>
      <c r="B192" s="146" t="s">
        <v>3875</v>
      </c>
      <c r="C192" s="345">
        <v>181</v>
      </c>
      <c r="D192" s="149"/>
      <c r="E192" s="149"/>
      <c r="F192" s="148" t="str">
        <f t="shared" si="2"/>
        <v>-</v>
      </c>
    </row>
    <row r="193" spans="1:6" s="8" customFormat="1" x14ac:dyDescent="0.2">
      <c r="A193" s="145">
        <v>3238</v>
      </c>
      <c r="B193" s="146" t="s">
        <v>702</v>
      </c>
      <c r="C193" s="345">
        <v>182</v>
      </c>
      <c r="D193" s="149">
        <v>6495</v>
      </c>
      <c r="E193" s="149">
        <v>4325</v>
      </c>
      <c r="F193" s="148">
        <f t="shared" si="2"/>
        <v>66.589684372594306</v>
      </c>
    </row>
    <row r="194" spans="1:6" s="8" customFormat="1" x14ac:dyDescent="0.2">
      <c r="A194" s="145">
        <v>3239</v>
      </c>
      <c r="B194" s="146" t="s">
        <v>703</v>
      </c>
      <c r="C194" s="345">
        <v>183</v>
      </c>
      <c r="D194" s="149">
        <v>2259</v>
      </c>
      <c r="E194" s="149">
        <v>2560</v>
      </c>
      <c r="F194" s="148">
        <f t="shared" si="2"/>
        <v>113.32447985834439</v>
      </c>
    </row>
    <row r="195" spans="1:6" s="8" customFormat="1" x14ac:dyDescent="0.2">
      <c r="A195" s="145">
        <v>324</v>
      </c>
      <c r="B195" s="146" t="s">
        <v>3584</v>
      </c>
      <c r="C195" s="345">
        <v>184</v>
      </c>
      <c r="D195" s="149"/>
      <c r="E195" s="149">
        <v>13</v>
      </c>
      <c r="F195" s="148" t="str">
        <f t="shared" si="2"/>
        <v>-</v>
      </c>
    </row>
    <row r="196" spans="1:6" s="8" customFormat="1" x14ac:dyDescent="0.2">
      <c r="A196" s="145">
        <v>329</v>
      </c>
      <c r="B196" s="146" t="s">
        <v>434</v>
      </c>
      <c r="C196" s="345">
        <v>185</v>
      </c>
      <c r="D196" s="147">
        <f>SUM(D197:D203)</f>
        <v>22593</v>
      </c>
      <c r="E196" s="147">
        <f>SUM(E197:E203)</f>
        <v>30193</v>
      </c>
      <c r="F196" s="150">
        <f t="shared" si="2"/>
        <v>133.63873766210773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3245</v>
      </c>
      <c r="E199" s="149">
        <v>3450</v>
      </c>
      <c r="F199" s="148">
        <f t="shared" si="2"/>
        <v>106.31741140215716</v>
      </c>
    </row>
    <row r="200" spans="1:6" s="8" customFormat="1" x14ac:dyDescent="0.2">
      <c r="A200" s="145">
        <v>3294</v>
      </c>
      <c r="B200" s="146" t="s">
        <v>2313</v>
      </c>
      <c r="C200" s="345">
        <v>189</v>
      </c>
      <c r="D200" s="149">
        <v>880</v>
      </c>
      <c r="E200" s="149">
        <v>880</v>
      </c>
      <c r="F200" s="148">
        <f t="shared" si="2"/>
        <v>100</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6721</v>
      </c>
      <c r="E203" s="149">
        <v>13529</v>
      </c>
      <c r="F203" s="148">
        <f t="shared" si="2"/>
        <v>201.29445023062041</v>
      </c>
    </row>
    <row r="204" spans="1:6" s="8" customFormat="1" x14ac:dyDescent="0.2">
      <c r="A204" s="145">
        <v>34</v>
      </c>
      <c r="B204" s="151" t="s">
        <v>435</v>
      </c>
      <c r="C204" s="345">
        <v>193</v>
      </c>
      <c r="D204" s="147">
        <f>D205+D210+D218</f>
        <v>2643</v>
      </c>
      <c r="E204" s="147">
        <f>E205+E210+E218</f>
        <v>3138</v>
      </c>
      <c r="F204" s="150">
        <f t="shared" si="2"/>
        <v>118.72871736662883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2643</v>
      </c>
      <c r="E218" s="147">
        <f>SUM(E219:E222)</f>
        <v>3138</v>
      </c>
      <c r="F218" s="150">
        <f t="shared" si="3"/>
        <v>118.72871736662883</v>
      </c>
    </row>
    <row r="219" spans="1:6" s="8" customFormat="1" x14ac:dyDescent="0.2">
      <c r="A219" s="145">
        <v>3431</v>
      </c>
      <c r="B219" s="151" t="s">
        <v>3587</v>
      </c>
      <c r="C219" s="345">
        <v>208</v>
      </c>
      <c r="D219" s="149">
        <v>2641</v>
      </c>
      <c r="E219" s="149">
        <v>3136</v>
      </c>
      <c r="F219" s="148">
        <f t="shared" si="3"/>
        <v>118.7429004165089</v>
      </c>
    </row>
    <row r="220" spans="1:6" s="8" customFormat="1" x14ac:dyDescent="0.2">
      <c r="A220" s="145">
        <v>3432</v>
      </c>
      <c r="B220" s="146" t="s">
        <v>75</v>
      </c>
      <c r="C220" s="345">
        <v>209</v>
      </c>
      <c r="D220" s="149">
        <v>2</v>
      </c>
      <c r="E220" s="149">
        <v>2</v>
      </c>
      <c r="F220" s="148">
        <f t="shared" si="3"/>
        <v>100</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3018861</v>
      </c>
      <c r="E292" s="147">
        <f>E159-E290+E291</f>
        <v>3285450</v>
      </c>
      <c r="F292" s="150">
        <f t="shared" si="4"/>
        <v>108.83078088060365</v>
      </c>
    </row>
    <row r="293" spans="1:6" s="8" customFormat="1" x14ac:dyDescent="0.2">
      <c r="A293" s="145" t="s">
        <v>1215</v>
      </c>
      <c r="B293" s="146" t="s">
        <v>3441</v>
      </c>
      <c r="C293" s="345">
        <v>282</v>
      </c>
      <c r="D293" s="147">
        <f>IF(D12&gt;=D292,D12-D292,0)</f>
        <v>80744</v>
      </c>
      <c r="E293" s="147">
        <f>IF(E12&gt;=E292,E12-E292,0)</f>
        <v>94923</v>
      </c>
      <c r="F293" s="150">
        <f t="shared" si="4"/>
        <v>117.56043792727633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22205</v>
      </c>
      <c r="E295" s="149">
        <v>60607</v>
      </c>
      <c r="F295" s="148">
        <f t="shared" si="4"/>
        <v>272.94303084890788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42341</v>
      </c>
      <c r="E353" s="147">
        <f>E354+E366+E399+E403+E405</f>
        <v>114657</v>
      </c>
      <c r="F353" s="150">
        <f t="shared" si="5"/>
        <v>270.79426560544152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42341</v>
      </c>
      <c r="E366" s="147">
        <f>E367+E372+E381+E386+E391+E394</f>
        <v>114657</v>
      </c>
      <c r="F366" s="150">
        <f t="shared" si="6"/>
        <v>270.79426560544152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41945</v>
      </c>
      <c r="E372" s="147">
        <f>SUM(E373:E380)</f>
        <v>112280</v>
      </c>
      <c r="F372" s="150">
        <f t="shared" si="6"/>
        <v>267.68387173679821</v>
      </c>
    </row>
    <row r="373" spans="1:6" s="8" customFormat="1" x14ac:dyDescent="0.2">
      <c r="A373" s="145">
        <v>4221</v>
      </c>
      <c r="B373" s="146" t="s">
        <v>3941</v>
      </c>
      <c r="C373" s="345">
        <v>361</v>
      </c>
      <c r="D373" s="149">
        <v>36408</v>
      </c>
      <c r="E373" s="149">
        <v>79100</v>
      </c>
      <c r="F373" s="148">
        <f t="shared" si="6"/>
        <v>217.25994286969899</v>
      </c>
    </row>
    <row r="374" spans="1:6" s="8" customFormat="1" x14ac:dyDescent="0.2">
      <c r="A374" s="145">
        <v>4222</v>
      </c>
      <c r="B374" s="146" t="s">
        <v>3965</v>
      </c>
      <c r="C374" s="345">
        <v>362</v>
      </c>
      <c r="D374" s="149"/>
      <c r="E374" s="149">
        <v>375</v>
      </c>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5537</v>
      </c>
      <c r="E379" s="149">
        <v>32805</v>
      </c>
      <c r="F379" s="148">
        <f t="shared" si="6"/>
        <v>592.46884594545782</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396</v>
      </c>
      <c r="E386" s="147">
        <f>SUM(E387:E390)</f>
        <v>2377</v>
      </c>
      <c r="F386" s="150">
        <f t="shared" si="6"/>
        <v>600.25252525252529</v>
      </c>
    </row>
    <row r="387" spans="1:6" s="8" customFormat="1" x14ac:dyDescent="0.2">
      <c r="A387" s="145">
        <v>4241</v>
      </c>
      <c r="B387" s="146" t="s">
        <v>2886</v>
      </c>
      <c r="C387" s="345">
        <v>375</v>
      </c>
      <c r="D387" s="149">
        <v>396</v>
      </c>
      <c r="E387" s="149">
        <v>2377</v>
      </c>
      <c r="F387" s="148">
        <f t="shared" si="6"/>
        <v>600.25252525252529</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42341</v>
      </c>
      <c r="E411" s="147">
        <f>IF(E353&gt;=E301, E353-E301, 0)</f>
        <v>114657</v>
      </c>
      <c r="F411" s="150">
        <f t="shared" si="6"/>
        <v>270.79426560544152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3099605</v>
      </c>
      <c r="E415" s="147">
        <f>E12+E301</f>
        <v>3380373</v>
      </c>
      <c r="F415" s="150">
        <f t="shared" si="6"/>
        <v>109.05818644633752</v>
      </c>
    </row>
    <row r="416" spans="1:6" s="8" customFormat="1" x14ac:dyDescent="0.2">
      <c r="A416" s="145" t="s">
        <v>1215</v>
      </c>
      <c r="B416" s="146" t="s">
        <v>1993</v>
      </c>
      <c r="C416" s="345">
        <v>404</v>
      </c>
      <c r="D416" s="147">
        <f>D292+D353</f>
        <v>3061202</v>
      </c>
      <c r="E416" s="147">
        <f>E292+E353</f>
        <v>3400107</v>
      </c>
      <c r="F416" s="150">
        <f t="shared" si="6"/>
        <v>111.07097800145172</v>
      </c>
    </row>
    <row r="417" spans="1:6" s="8" customFormat="1" x14ac:dyDescent="0.2">
      <c r="A417" s="145" t="s">
        <v>1215</v>
      </c>
      <c r="B417" s="146" t="s">
        <v>1994</v>
      </c>
      <c r="C417" s="345">
        <v>405</v>
      </c>
      <c r="D417" s="147">
        <f>IF(D415&gt;=D416,D415-D416,0)</f>
        <v>38403</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19734</v>
      </c>
      <c r="F418" s="150" t="str">
        <f t="shared" si="6"/>
        <v>-</v>
      </c>
    </row>
    <row r="419" spans="1:6" s="8" customFormat="1" x14ac:dyDescent="0.2">
      <c r="A419" s="160" t="s">
        <v>1592</v>
      </c>
      <c r="B419" s="151" t="s">
        <v>1996</v>
      </c>
      <c r="C419" s="345">
        <v>407</v>
      </c>
      <c r="D419" s="147">
        <f>IF(D295-D296+D412-D413&gt;=0,D295-D296+D412-D413,0)</f>
        <v>22205</v>
      </c>
      <c r="E419" s="147">
        <f>IF(E295-E296+E412-E413&gt;=0,E295-E296+E412-E413,0)</f>
        <v>60607</v>
      </c>
      <c r="F419" s="150">
        <f t="shared" si="6"/>
        <v>272.94303084890788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3099605</v>
      </c>
      <c r="E642" s="147">
        <f>E415+E423</f>
        <v>3380373</v>
      </c>
      <c r="F642" s="148">
        <f t="shared" si="10"/>
        <v>109.05818644633752</v>
      </c>
    </row>
    <row r="643" spans="1:6" s="8" customFormat="1" x14ac:dyDescent="0.2">
      <c r="A643" s="145" t="s">
        <v>1215</v>
      </c>
      <c r="B643" s="146" t="s">
        <v>1246</v>
      </c>
      <c r="C643" s="345">
        <v>630</v>
      </c>
      <c r="D643" s="147">
        <f>D416+D531</f>
        <v>3061202</v>
      </c>
      <c r="E643" s="147">
        <f>E416+E531</f>
        <v>3400107</v>
      </c>
      <c r="F643" s="148">
        <f t="shared" si="10"/>
        <v>111.07097800145172</v>
      </c>
    </row>
    <row r="644" spans="1:6" s="8" customFormat="1" x14ac:dyDescent="0.2">
      <c r="A644" s="145" t="s">
        <v>1215</v>
      </c>
      <c r="B644" s="146" t="s">
        <v>1247</v>
      </c>
      <c r="C644" s="345">
        <v>631</v>
      </c>
      <c r="D644" s="147">
        <f>IF(D642&gt;=D643,D642-D643,0)</f>
        <v>38403</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19734</v>
      </c>
      <c r="F645" s="148" t="str">
        <f t="shared" si="10"/>
        <v>-</v>
      </c>
    </row>
    <row r="646" spans="1:6" s="8" customFormat="1" x14ac:dyDescent="0.2">
      <c r="A646" s="160" t="s">
        <v>2741</v>
      </c>
      <c r="B646" s="146" t="s">
        <v>1249</v>
      </c>
      <c r="C646" s="345">
        <v>633</v>
      </c>
      <c r="D646" s="147">
        <f>IF(D419-D420+D640-D641&gt;=0,D419-D420+D640-D641,0)</f>
        <v>22205</v>
      </c>
      <c r="E646" s="147">
        <f>IF(E419-E420+E640-E641&gt;=0,E419-E420+E640-E641,0)</f>
        <v>60607</v>
      </c>
      <c r="F646" s="148">
        <f t="shared" si="10"/>
        <v>272.94303084890788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60608</v>
      </c>
      <c r="E648" s="147">
        <f>IF(E644+E646-E645-E647&gt;=0,E644+E646-E645-E647,0)</f>
        <v>40873</v>
      </c>
      <c r="F648" s="148">
        <f t="shared" si="10"/>
        <v>67.438291974656806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35595</v>
      </c>
      <c r="E652" s="149">
        <v>93108</v>
      </c>
      <c r="F652" s="148">
        <f t="shared" ref="F652:F677" si="11">IF(D652&lt;&gt;0,IF(E652/D652&gt;=100,"&gt;&gt;100",E652/D652*100),"-")</f>
        <v>261.57606405394012</v>
      </c>
    </row>
    <row r="653" spans="1:6" s="8" customFormat="1" x14ac:dyDescent="0.2">
      <c r="A653" s="145" t="s">
        <v>1208</v>
      </c>
      <c r="B653" s="146" t="s">
        <v>2750</v>
      </c>
      <c r="C653" s="345">
        <v>639</v>
      </c>
      <c r="D653" s="149">
        <v>2808611</v>
      </c>
      <c r="E653" s="149">
        <v>2955998</v>
      </c>
      <c r="F653" s="148">
        <f t="shared" si="11"/>
        <v>105.24768292939109</v>
      </c>
    </row>
    <row r="654" spans="1:6" s="8" customFormat="1" x14ac:dyDescent="0.2">
      <c r="A654" s="145" t="s">
        <v>1209</v>
      </c>
      <c r="B654" s="146" t="s">
        <v>3586</v>
      </c>
      <c r="C654" s="345">
        <v>640</v>
      </c>
      <c r="D654" s="149">
        <v>2751098</v>
      </c>
      <c r="E654" s="149">
        <v>2986449</v>
      </c>
      <c r="F654" s="148">
        <f t="shared" si="11"/>
        <v>108.55480248249971</v>
      </c>
    </row>
    <row r="655" spans="1:6" s="8" customFormat="1" x14ac:dyDescent="0.2">
      <c r="A655" s="145">
        <v>11</v>
      </c>
      <c r="B655" s="146" t="s">
        <v>181</v>
      </c>
      <c r="C655" s="345">
        <v>641</v>
      </c>
      <c r="D655" s="147">
        <f>+D652+D653-D654</f>
        <v>93108</v>
      </c>
      <c r="E655" s="147">
        <f>+E652+E653-E654</f>
        <v>62657</v>
      </c>
      <c r="F655" s="150">
        <f t="shared" si="11"/>
        <v>67.294969282983203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30</v>
      </c>
      <c r="E657" s="149">
        <v>30</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24</v>
      </c>
      <c r="E659" s="149">
        <v>24</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2625627</v>
      </c>
      <c r="E678" s="149">
        <v>2769045</v>
      </c>
      <c r="F678" s="148"/>
    </row>
    <row r="679" spans="1:6" s="8" customFormat="1" x14ac:dyDescent="0.2">
      <c r="A679" s="152">
        <v>63613</v>
      </c>
      <c r="B679" s="163" t="s">
        <v>4078</v>
      </c>
      <c r="C679" s="345">
        <v>665</v>
      </c>
      <c r="D679" s="149">
        <v>147493</v>
      </c>
      <c r="E679" s="149">
        <v>36474</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v>4924</v>
      </c>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v>6673</v>
      </c>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7420</v>
      </c>
      <c r="E702" s="149">
        <v>3477</v>
      </c>
      <c r="F702" s="148">
        <f>IF(D702&lt;&gt;0,IF(E702/D702&gt;=100,"&gt;&gt;100",E702/D702*100),"-")</f>
        <v>46.859838274932613</v>
      </c>
    </row>
    <row r="703" spans="1:6" s="8" customFormat="1" x14ac:dyDescent="0.2">
      <c r="A703" s="145">
        <v>32121</v>
      </c>
      <c r="B703" s="146" t="s">
        <v>3797</v>
      </c>
      <c r="C703" s="345">
        <v>689</v>
      </c>
      <c r="D703" s="149">
        <v>150693</v>
      </c>
      <c r="E703" s="149">
        <v>152007</v>
      </c>
      <c r="F703" s="148">
        <f>IF(D703&lt;&gt;0,IF(E703/D703&gt;=100,"&gt;&gt;100",E703/D703*100),"-")</f>
        <v>100.87197149170831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7816</v>
      </c>
      <c r="E705" s="149">
        <v>7451</v>
      </c>
      <c r="F705" s="148">
        <f>IF(D705&lt;&gt;0,IF(E705/D705&gt;=100,"&gt;&gt;100",E705/D705*100),"-")</f>
        <v>95.330092118730818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ŽELJKA LALOVIĆ</v>
      </c>
      <c r="D995" s="293"/>
      <c r="E995" s="293"/>
    </row>
    <row r="996" spans="1:5" ht="15" customHeight="1" x14ac:dyDescent="0.2">
      <c r="A996" s="291" t="str">
        <f>IF(RefStr!H27="","Telefon za kontakt: _________________","Telefon za kontakt: " &amp; RefStr!H27)</f>
        <v>Telefon za kontakt: 0994962942</v>
      </c>
      <c r="C996" s="292"/>
    </row>
    <row r="997" spans="1:5" ht="15" customHeight="1" x14ac:dyDescent="0.2">
      <c r="A997" s="291" t="str">
        <f>IF(RefStr!H33="","Odgovorna osoba: _____________________________","Odgovorna osoba: " &amp; RefStr!H33)</f>
        <v>Odgovorna osoba: MARIJA POJE</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48" activePane="bottomLeft" state="frozen"/>
      <selection pane="bottomLeft" activeCell="E45" sqref="E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09587</v>
      </c>
      <c r="C4" s="414"/>
      <c r="D4" s="414"/>
      <c r="E4" s="415">
        <f>SUM(Skriveni!G977:G1286)</f>
        <v>12853597.843000002</v>
      </c>
      <c r="F4" s="416"/>
    </row>
    <row r="5" spans="1:6" ht="15" customHeight="1" x14ac:dyDescent="0.2">
      <c r="B5" s="413" t="str">
        <f>"Naziv: "&amp;IF(RefStr!B10&lt;&gt;"",RefStr!B10,"_______________________________________")</f>
        <v>Naziv: OSNOVNA ŠKOLA MATE LOVRAKA, VLADISLAVCI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3801747</v>
      </c>
      <c r="E12" s="96">
        <f>E13+E74</f>
        <v>3749584</v>
      </c>
      <c r="F12" s="123">
        <f t="shared" ref="F12:F75" si="0">IF(D12&gt;0,IF(E12/D12&gt;=100,"&gt;&gt;100",E12/D12*100),"-")</f>
        <v>98.627920269286733</v>
      </c>
    </row>
    <row r="13" spans="1:6" s="3" customFormat="1" x14ac:dyDescent="0.2">
      <c r="A13" s="132">
        <v>0</v>
      </c>
      <c r="B13" s="314" t="s">
        <v>521</v>
      </c>
      <c r="C13" s="303">
        <v>2</v>
      </c>
      <c r="D13" s="97">
        <f>D14+D18+D57+D58+D62+D69</f>
        <v>3481757</v>
      </c>
      <c r="E13" s="97">
        <f>E14+E18+E57+E58+E62+E69</f>
        <v>3465107</v>
      </c>
      <c r="F13" s="124">
        <f t="shared" si="0"/>
        <v>99.521793163623997</v>
      </c>
    </row>
    <row r="14" spans="1:6" s="3" customFormat="1" x14ac:dyDescent="0.2">
      <c r="A14" s="132" t="s">
        <v>1564</v>
      </c>
      <c r="B14" s="314" t="s">
        <v>3259</v>
      </c>
      <c r="C14" s="303">
        <v>3</v>
      </c>
      <c r="D14" s="97">
        <f>D15+D16-D17</f>
        <v>199919</v>
      </c>
      <c r="E14" s="97">
        <f>E15+E16-E17</f>
        <v>199919</v>
      </c>
      <c r="F14" s="124">
        <f t="shared" si="0"/>
        <v>100</v>
      </c>
    </row>
    <row r="15" spans="1:6" s="3" customFormat="1" x14ac:dyDescent="0.2">
      <c r="A15" s="132" t="s">
        <v>3260</v>
      </c>
      <c r="B15" s="314" t="s">
        <v>3261</v>
      </c>
      <c r="C15" s="303">
        <v>4</v>
      </c>
      <c r="D15" s="94">
        <v>78629</v>
      </c>
      <c r="E15" s="94">
        <v>78629</v>
      </c>
      <c r="F15" s="125">
        <f t="shared" si="0"/>
        <v>100</v>
      </c>
    </row>
    <row r="16" spans="1:6" s="3" customFormat="1" x14ac:dyDescent="0.2">
      <c r="A16" s="132" t="s">
        <v>3262</v>
      </c>
      <c r="B16" s="314" t="s">
        <v>358</v>
      </c>
      <c r="C16" s="303">
        <v>5</v>
      </c>
      <c r="D16" s="94">
        <v>121290</v>
      </c>
      <c r="E16" s="94">
        <v>121290</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3281838</v>
      </c>
      <c r="E18" s="97">
        <f>E19+E25+E35+E41+E47+E51</f>
        <v>3265188</v>
      </c>
      <c r="F18" s="124">
        <f t="shared" si="0"/>
        <v>99.492662343479481</v>
      </c>
    </row>
    <row r="19" spans="1:6" s="3" customFormat="1" x14ac:dyDescent="0.2">
      <c r="A19" s="315" t="s">
        <v>362</v>
      </c>
      <c r="B19" s="314" t="s">
        <v>3928</v>
      </c>
      <c r="C19" s="303">
        <v>8</v>
      </c>
      <c r="D19" s="97">
        <f>SUM(D20:D23)-D24</f>
        <v>3101683</v>
      </c>
      <c r="E19" s="97">
        <f>SUM(E20:E23)-E24</f>
        <v>3021874</v>
      </c>
      <c r="F19" s="124">
        <f t="shared" si="0"/>
        <v>97.426913066228877</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6384704</v>
      </c>
      <c r="E21" s="94">
        <v>6384704</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3283021</v>
      </c>
      <c r="E24" s="94">
        <v>3362830</v>
      </c>
      <c r="F24" s="125">
        <f t="shared" si="0"/>
        <v>102.43096221437511</v>
      </c>
    </row>
    <row r="25" spans="1:6" s="3" customFormat="1" x14ac:dyDescent="0.2">
      <c r="A25" s="315" t="s">
        <v>1156</v>
      </c>
      <c r="B25" s="314" t="s">
        <v>1261</v>
      </c>
      <c r="C25" s="303">
        <v>14</v>
      </c>
      <c r="D25" s="97">
        <f>SUM(D26:D33)-D34</f>
        <v>100999</v>
      </c>
      <c r="E25" s="97">
        <f>SUM(E26:E33)-E34</f>
        <v>161780</v>
      </c>
      <c r="F25" s="124">
        <f t="shared" si="0"/>
        <v>160.17980376043329</v>
      </c>
    </row>
    <row r="26" spans="1:6" s="3" customFormat="1" x14ac:dyDescent="0.2">
      <c r="A26" s="132" t="s">
        <v>1157</v>
      </c>
      <c r="B26" s="314" t="s">
        <v>3941</v>
      </c>
      <c r="C26" s="303">
        <v>15</v>
      </c>
      <c r="D26" s="94">
        <v>578864</v>
      </c>
      <c r="E26" s="94">
        <v>657964</v>
      </c>
      <c r="F26" s="125">
        <f t="shared" si="0"/>
        <v>113.66469498880566</v>
      </c>
    </row>
    <row r="27" spans="1:6" s="3" customFormat="1" x14ac:dyDescent="0.2">
      <c r="A27" s="132" t="s">
        <v>1158</v>
      </c>
      <c r="B27" s="314" t="s">
        <v>3965</v>
      </c>
      <c r="C27" s="303">
        <v>16</v>
      </c>
      <c r="D27" s="94">
        <v>60900</v>
      </c>
      <c r="E27" s="94">
        <v>61275</v>
      </c>
      <c r="F27" s="125">
        <f t="shared" si="0"/>
        <v>100.61576354679802</v>
      </c>
    </row>
    <row r="28" spans="1:6" s="3" customFormat="1" x14ac:dyDescent="0.2">
      <c r="A28" s="132" t="s">
        <v>1159</v>
      </c>
      <c r="B28" s="314" t="s">
        <v>3943</v>
      </c>
      <c r="C28" s="303">
        <v>17</v>
      </c>
      <c r="D28" s="94">
        <v>18243</v>
      </c>
      <c r="E28" s="94">
        <v>18243</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29845</v>
      </c>
      <c r="E30" s="94">
        <v>29845</v>
      </c>
      <c r="F30" s="125">
        <f t="shared" si="0"/>
        <v>100</v>
      </c>
    </row>
    <row r="31" spans="1:6" s="3" customFormat="1" x14ac:dyDescent="0.2">
      <c r="A31" s="272" t="s">
        <v>2451</v>
      </c>
      <c r="B31" s="314" t="s">
        <v>3946</v>
      </c>
      <c r="C31" s="303">
        <v>20</v>
      </c>
      <c r="D31" s="94">
        <v>62663</v>
      </c>
      <c r="E31" s="94">
        <v>62663</v>
      </c>
      <c r="F31" s="125">
        <f t="shared" si="0"/>
        <v>100</v>
      </c>
    </row>
    <row r="32" spans="1:6" s="3" customFormat="1" x14ac:dyDescent="0.2">
      <c r="A32" s="272" t="s">
        <v>2452</v>
      </c>
      <c r="B32" s="314" t="s">
        <v>3947</v>
      </c>
      <c r="C32" s="303">
        <v>21</v>
      </c>
      <c r="D32" s="94">
        <v>246581</v>
      </c>
      <c r="E32" s="94">
        <v>279386</v>
      </c>
      <c r="F32" s="125">
        <f t="shared" si="0"/>
        <v>113.30394474837884</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896097</v>
      </c>
      <c r="E34" s="94">
        <v>947596</v>
      </c>
      <c r="F34" s="125">
        <f t="shared" si="0"/>
        <v>105.74703408224779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79156</v>
      </c>
      <c r="E41" s="97">
        <f>SUM(E42:E45)-E46</f>
        <v>81534</v>
      </c>
      <c r="F41" s="124">
        <f t="shared" si="0"/>
        <v>103.00419424933042</v>
      </c>
    </row>
    <row r="42" spans="1:6" s="3" customFormat="1" x14ac:dyDescent="0.2">
      <c r="A42" s="132" t="s">
        <v>2878</v>
      </c>
      <c r="B42" s="314" t="s">
        <v>2886</v>
      </c>
      <c r="C42" s="303">
        <v>31</v>
      </c>
      <c r="D42" s="94">
        <v>79156</v>
      </c>
      <c r="E42" s="94">
        <v>81534</v>
      </c>
      <c r="F42" s="125">
        <f t="shared" si="0"/>
        <v>103.00419424933042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148156</v>
      </c>
      <c r="E60" s="94">
        <v>172714</v>
      </c>
      <c r="F60" s="125">
        <f t="shared" si="0"/>
        <v>116.57577148411133</v>
      </c>
    </row>
    <row r="61" spans="1:6" s="3" customFormat="1" x14ac:dyDescent="0.2">
      <c r="A61" s="132" t="s">
        <v>456</v>
      </c>
      <c r="B61" s="314" t="s">
        <v>617</v>
      </c>
      <c r="C61" s="303">
        <v>50</v>
      </c>
      <c r="D61" s="94">
        <v>148156</v>
      </c>
      <c r="E61" s="94">
        <v>172714</v>
      </c>
      <c r="F61" s="125">
        <f t="shared" si="0"/>
        <v>116.57577148411133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319990</v>
      </c>
      <c r="E74" s="97">
        <f>E75+E84+E92+E123+E139+E151+E168+E169</f>
        <v>284477</v>
      </c>
      <c r="F74" s="124">
        <f t="shared" si="0"/>
        <v>88.901840682521325</v>
      </c>
    </row>
    <row r="75" spans="1:6" s="3" customFormat="1" x14ac:dyDescent="0.2">
      <c r="A75" s="272" t="s">
        <v>2744</v>
      </c>
      <c r="B75" s="314" t="s">
        <v>322</v>
      </c>
      <c r="C75" s="303">
        <v>64</v>
      </c>
      <c r="D75" s="97">
        <f>+D76+D81+D82+D83</f>
        <v>93108</v>
      </c>
      <c r="E75" s="97">
        <f>+E76+E81+E82+E83</f>
        <v>62657</v>
      </c>
      <c r="F75" s="124">
        <f t="shared" si="0"/>
        <v>67.294969282983203</v>
      </c>
    </row>
    <row r="76" spans="1:6" s="3" customFormat="1" x14ac:dyDescent="0.2">
      <c r="A76" s="132" t="s">
        <v>3429</v>
      </c>
      <c r="B76" s="317" t="s">
        <v>1885</v>
      </c>
      <c r="C76" s="303">
        <v>65</v>
      </c>
      <c r="D76" s="97">
        <f>SUM(D77:D80)</f>
        <v>90027</v>
      </c>
      <c r="E76" s="97">
        <f>SUM(E77:E80)</f>
        <v>61681</v>
      </c>
      <c r="F76" s="124">
        <f t="shared" ref="F76:F139" si="1">IF(D76&gt;0,IF(E76/D76&gt;=100,"&gt;&gt;100",E76/D76*100),"-")</f>
        <v>68.513890277361227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90027</v>
      </c>
      <c r="E78" s="94">
        <v>61681</v>
      </c>
      <c r="F78" s="125">
        <f t="shared" si="1"/>
        <v>68.513890277361227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3081</v>
      </c>
      <c r="E82" s="94">
        <v>976</v>
      </c>
      <c r="F82" s="125">
        <f t="shared" si="1"/>
        <v>31.678026614735476</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3203</v>
      </c>
      <c r="E84" s="97">
        <f>+E85+SUM(E88:E91)</f>
        <v>14</v>
      </c>
      <c r="F84" s="124">
        <f t="shared" si="1"/>
        <v>0.43709022791133306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3203</v>
      </c>
      <c r="E91" s="94">
        <v>14</v>
      </c>
      <c r="F91" s="125">
        <f t="shared" si="1"/>
        <v>0.43709022791133306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1235</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v>1235</v>
      </c>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223679</v>
      </c>
      <c r="E169" s="97">
        <f>SUM(E170:E172)</f>
        <v>220571</v>
      </c>
      <c r="F169" s="124">
        <f t="shared" si="2"/>
        <v>98.610508809499336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223679</v>
      </c>
      <c r="E172" s="94">
        <v>220571</v>
      </c>
      <c r="F172" s="125">
        <f t="shared" si="2"/>
        <v>98.610508809499336</v>
      </c>
    </row>
    <row r="173" spans="1:6" s="3" customFormat="1" x14ac:dyDescent="0.2">
      <c r="A173" s="272"/>
      <c r="B173" s="314" t="s">
        <v>1068</v>
      </c>
      <c r="C173" s="303">
        <v>162</v>
      </c>
      <c r="D173" s="97">
        <f>D174+D234</f>
        <v>3801747</v>
      </c>
      <c r="E173" s="97">
        <f>E174+E234</f>
        <v>3749584</v>
      </c>
      <c r="F173" s="124">
        <f t="shared" si="2"/>
        <v>98.627920269286733</v>
      </c>
    </row>
    <row r="174" spans="1:6" s="3" customFormat="1" x14ac:dyDescent="0.2">
      <c r="A174" s="272" t="s">
        <v>3813</v>
      </c>
      <c r="B174" s="314" t="s">
        <v>1145</v>
      </c>
      <c r="C174" s="303">
        <v>163</v>
      </c>
      <c r="D174" s="97">
        <f>D175+D186+D187+D203+D231</f>
        <v>259383</v>
      </c>
      <c r="E174" s="97">
        <f>E175+E186+E187+E203+E231</f>
        <v>243604</v>
      </c>
      <c r="F174" s="124">
        <f t="shared" si="2"/>
        <v>93.916717749428443</v>
      </c>
    </row>
    <row r="175" spans="1:6" s="3" customFormat="1" x14ac:dyDescent="0.2">
      <c r="A175" s="272" t="s">
        <v>1181</v>
      </c>
      <c r="B175" s="314" t="s">
        <v>1547</v>
      </c>
      <c r="C175" s="303">
        <v>164</v>
      </c>
      <c r="D175" s="97">
        <f>SUM(D176:D178)+SUM(D182:D185)</f>
        <v>259383</v>
      </c>
      <c r="E175" s="97">
        <f>SUM(E176:E178)+SUM(E182:E185)</f>
        <v>243604</v>
      </c>
      <c r="F175" s="124">
        <f t="shared" si="2"/>
        <v>93.916717749428443</v>
      </c>
    </row>
    <row r="176" spans="1:6" s="3" customFormat="1" x14ac:dyDescent="0.2">
      <c r="A176" s="272" t="s">
        <v>1182</v>
      </c>
      <c r="B176" s="314" t="s">
        <v>1183</v>
      </c>
      <c r="C176" s="303">
        <v>165</v>
      </c>
      <c r="D176" s="94">
        <v>209063</v>
      </c>
      <c r="E176" s="94">
        <v>206959</v>
      </c>
      <c r="F176" s="125">
        <f t="shared" si="2"/>
        <v>98.993604798553548</v>
      </c>
    </row>
    <row r="177" spans="1:6" s="3" customFormat="1" x14ac:dyDescent="0.2">
      <c r="A177" s="272" t="s">
        <v>1184</v>
      </c>
      <c r="B177" s="314" t="s">
        <v>1185</v>
      </c>
      <c r="C177" s="303">
        <v>166</v>
      </c>
      <c r="D177" s="94">
        <v>47055</v>
      </c>
      <c r="E177" s="94">
        <v>36645</v>
      </c>
      <c r="F177" s="125">
        <f t="shared" si="2"/>
        <v>77.876952502390822</v>
      </c>
    </row>
    <row r="178" spans="1:6" s="3" customFormat="1" x14ac:dyDescent="0.2">
      <c r="A178" s="272" t="s">
        <v>1186</v>
      </c>
      <c r="B178" s="317" t="s">
        <v>2842</v>
      </c>
      <c r="C178" s="303">
        <v>167</v>
      </c>
      <c r="D178" s="97">
        <f>SUM(D179:D181)</f>
        <v>62</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62</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3203</v>
      </c>
      <c r="E185" s="94"/>
      <c r="F185" s="125">
        <f t="shared" si="2"/>
        <v>0</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3542364</v>
      </c>
      <c r="E234" s="97">
        <f>+E235+E243-E247+E251+E252+E253</f>
        <v>3505980</v>
      </c>
      <c r="F234" s="124">
        <f t="shared" si="3"/>
        <v>98.972889290880332</v>
      </c>
    </row>
    <row r="235" spans="1:6" s="3" customFormat="1" x14ac:dyDescent="0.2">
      <c r="A235" s="132" t="s">
        <v>1279</v>
      </c>
      <c r="B235" s="314" t="s">
        <v>3395</v>
      </c>
      <c r="C235" s="303">
        <v>224</v>
      </c>
      <c r="D235" s="97">
        <f>D236-D239</f>
        <v>3481757</v>
      </c>
      <c r="E235" s="97">
        <f>E236-E239</f>
        <v>3465107</v>
      </c>
      <c r="F235" s="124">
        <f t="shared" si="3"/>
        <v>99.521793163623997</v>
      </c>
    </row>
    <row r="236" spans="1:6" s="3" customFormat="1" x14ac:dyDescent="0.2">
      <c r="A236" s="132" t="s">
        <v>1280</v>
      </c>
      <c r="B236" s="314" t="s">
        <v>3396</v>
      </c>
      <c r="C236" s="303">
        <v>225</v>
      </c>
      <c r="D236" s="97">
        <f>SUM(D237:D238)</f>
        <v>3481757</v>
      </c>
      <c r="E236" s="97">
        <f>SUM(E237:E238)</f>
        <v>3465107</v>
      </c>
      <c r="F236" s="124">
        <f t="shared" si="3"/>
        <v>99.521793163623997</v>
      </c>
    </row>
    <row r="237" spans="1:6" s="3" customFormat="1" x14ac:dyDescent="0.2">
      <c r="A237" s="132" t="s">
        <v>1281</v>
      </c>
      <c r="B237" s="314" t="s">
        <v>1282</v>
      </c>
      <c r="C237" s="303">
        <v>226</v>
      </c>
      <c r="D237" s="94">
        <v>3332867</v>
      </c>
      <c r="E237" s="94">
        <v>3316217</v>
      </c>
      <c r="F237" s="125">
        <f t="shared" si="3"/>
        <v>99.500430110172417</v>
      </c>
    </row>
    <row r="238" spans="1:6" s="3" customFormat="1" x14ac:dyDescent="0.2">
      <c r="A238" s="132" t="s">
        <v>1283</v>
      </c>
      <c r="B238" s="314" t="s">
        <v>1284</v>
      </c>
      <c r="C238" s="303">
        <v>227</v>
      </c>
      <c r="D238" s="94">
        <v>148890</v>
      </c>
      <c r="E238" s="94">
        <v>148890</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60607</v>
      </c>
      <c r="E243" s="97">
        <f>SUM(E244:E246)</f>
        <v>40873</v>
      </c>
      <c r="F243" s="124">
        <f t="shared" si="3"/>
        <v>67.439404689227317</v>
      </c>
    </row>
    <row r="244" spans="1:6" s="3" customFormat="1" x14ac:dyDescent="0.2">
      <c r="A244" s="132" t="s">
        <v>2861</v>
      </c>
      <c r="B244" s="314" t="s">
        <v>4121</v>
      </c>
      <c r="C244" s="303">
        <v>233</v>
      </c>
      <c r="D244" s="94">
        <v>60607</v>
      </c>
      <c r="E244" s="94">
        <v>40873</v>
      </c>
      <c r="F244" s="125">
        <f t="shared" si="3"/>
        <v>67.439404689227317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v>1235</v>
      </c>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32501</v>
      </c>
      <c r="E287" s="94">
        <v>23033</v>
      </c>
      <c r="F287" s="125">
        <f t="shared" si="4"/>
        <v>70.868588658810495</v>
      </c>
    </row>
    <row r="288" spans="1:6" s="3" customFormat="1" x14ac:dyDescent="0.2">
      <c r="A288" s="132" t="s">
        <v>3177</v>
      </c>
      <c r="B288" s="314" t="s">
        <v>3274</v>
      </c>
      <c r="C288" s="303">
        <v>276</v>
      </c>
      <c r="D288" s="94">
        <v>226882</v>
      </c>
      <c r="E288" s="94">
        <v>220572</v>
      </c>
      <c r="F288" s="125">
        <f t="shared" si="4"/>
        <v>97.218818592924961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ŽELJKA LALOVIĆ</v>
      </c>
      <c r="B325" s="291"/>
      <c r="D325" s="293"/>
      <c r="E325" s="293"/>
      <c r="F325" s="291"/>
      <c r="G325" s="307"/>
    </row>
    <row r="326" spans="1:7" s="292" customFormat="1" ht="15" customHeight="1" x14ac:dyDescent="0.2">
      <c r="A326" s="291" t="str">
        <f>IF(RefStr!H27="","Telefon za kontakt: _________________","Telefon za kontakt: " &amp; RefStr!H27)</f>
        <v>Telefon za kontakt: 0994962942</v>
      </c>
      <c r="B326" s="291"/>
      <c r="F326" s="291"/>
      <c r="G326" s="307"/>
    </row>
    <row r="327" spans="1:7" s="292" customFormat="1" ht="15" customHeight="1" x14ac:dyDescent="0.2">
      <c r="A327" s="291" t="str">
        <f>IF(RefStr!H33="","Odgovorna osoba: _____________________________","Odgovorna osoba: " &amp; RefStr!H33)</f>
        <v>Odgovorna osoba: MARIJA POJE</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37" activePane="bottomLeft" state="frozen"/>
      <selection pane="bottomLeft" activeCell="D125" sqref="D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09587</v>
      </c>
      <c r="C4" s="414"/>
      <c r="D4" s="414"/>
      <c r="E4" s="415">
        <f>SUM(Skriveni!G1287:G1423)</f>
        <v>4644726.9359999998</v>
      </c>
      <c r="F4" s="416"/>
    </row>
    <row r="5" spans="1:6" ht="15" customHeight="1" x14ac:dyDescent="0.2">
      <c r="B5" s="413" t="str">
        <f>"Naziv: "&amp;IF(RefStr!B10&lt;&gt;"",RefStr!B10,"_______________________________________")</f>
        <v>Naziv: OSNOVNA ŠKOLA MATE LOVRAKA, VLADISLAVCI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3061202</v>
      </c>
      <c r="E121" s="97">
        <f>E122+E125+E128+E129+SUM(E132:E135)</f>
        <v>3400107</v>
      </c>
      <c r="F121" s="125">
        <f t="shared" si="1"/>
        <v>111.07097800145172</v>
      </c>
    </row>
    <row r="122" spans="1:6" s="3" customFormat="1" x14ac:dyDescent="0.2">
      <c r="A122" s="132" t="s">
        <v>2919</v>
      </c>
      <c r="B122" s="105" t="s">
        <v>3973</v>
      </c>
      <c r="C122" s="303">
        <v>111</v>
      </c>
      <c r="D122" s="97">
        <f>SUM(D123:D124)</f>
        <v>3061202</v>
      </c>
      <c r="E122" s="97">
        <f>SUM(E123:E124)</f>
        <v>3400107</v>
      </c>
      <c r="F122" s="125">
        <f t="shared" si="1"/>
        <v>111.07097800145172</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3061202</v>
      </c>
      <c r="E124" s="94">
        <v>3400107</v>
      </c>
      <c r="F124" s="125">
        <f t="shared" si="1"/>
        <v>111.07097800145172</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3061202</v>
      </c>
      <c r="E148" s="107">
        <f>E12+E29+E35+E42+E82+E89+E96+E114+E121+E136</f>
        <v>3400107</v>
      </c>
      <c r="F148" s="126">
        <f t="shared" si="2"/>
        <v>111.07097800145172</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ŽELJKA LALOVIĆ</v>
      </c>
      <c r="B151" s="291"/>
      <c r="D151" s="293"/>
      <c r="E151" s="293"/>
      <c r="F151" s="291"/>
      <c r="G151" s="307"/>
    </row>
    <row r="152" spans="1:7" s="292" customFormat="1" ht="15" customHeight="1" x14ac:dyDescent="0.2">
      <c r="A152" s="291" t="str">
        <f>IF(RefStr!H27="","Telefon za kontakt: _________________","Telefon za kontakt: " &amp; RefStr!H27)</f>
        <v>Telefon za kontakt: 0994962942</v>
      </c>
      <c r="B152" s="291"/>
      <c r="E152" s="291"/>
      <c r="F152" s="291"/>
      <c r="G152" s="307"/>
    </row>
    <row r="153" spans="1:7" s="292" customFormat="1" ht="15" customHeight="1" x14ac:dyDescent="0.2">
      <c r="A153" s="291" t="str">
        <f>IF(RefStr!H33="","Odgovorna osoba: _____________________________","Odgovorna osoba: " &amp; RefStr!H33)</f>
        <v>Odgovorna osoba: MARIJA POJE</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09587</v>
      </c>
      <c r="C4" s="450"/>
      <c r="D4" s="415">
        <f>SUM(Skriveni!G1424:G1467)</f>
        <v>0</v>
      </c>
      <c r="E4" s="416"/>
    </row>
    <row r="5" spans="1:6" ht="15" customHeight="1" x14ac:dyDescent="0.2">
      <c r="B5" s="413" t="str">
        <f>"Naziv: "&amp;IF(RefStr!B10&lt;&gt;"",RefStr!B10,"_______________________________________")</f>
        <v>Naziv: OSNOVNA ŠKOLA MATE LOVRAKA, VLADISLAVCI</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ŽELJKA LALOVIĆ</v>
      </c>
      <c r="B59" s="291"/>
      <c r="D59" s="293"/>
      <c r="E59" s="293"/>
      <c r="F59" s="291"/>
      <c r="G59" s="307"/>
    </row>
    <row r="60" spans="1:7" s="292" customFormat="1" ht="15" customHeight="1" x14ac:dyDescent="0.2">
      <c r="A60" s="291" t="str">
        <f>IF(RefStr!H27="","Telefon za kontakt: _________________","Telefon za kontakt: " &amp; RefStr!H27)</f>
        <v>Telefon za kontakt: 0994962942</v>
      </c>
      <c r="B60" s="291"/>
      <c r="F60" s="291"/>
      <c r="G60" s="307"/>
    </row>
    <row r="61" spans="1:7" s="292" customFormat="1" ht="15" customHeight="1" x14ac:dyDescent="0.2">
      <c r="A61" s="291" t="str">
        <f>IF(RefStr!H33="","Odgovorna osoba: _____________________________","Odgovorna osoba: " &amp; RefStr!H33)</f>
        <v>Odgovorna osoba: MARIJA POJE</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8" activePane="bottomLeft" state="frozen"/>
      <selection pane="bottomLeft" activeCell="D21" sqref="D2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09587</v>
      </c>
      <c r="C4" s="415">
        <f>SUM(Skriveni!G1468:G1561)</f>
        <v>296173.62599999999</v>
      </c>
      <c r="D4" s="416"/>
    </row>
    <row r="5" spans="1:5" s="23" customFormat="1" ht="15" customHeight="1" x14ac:dyDescent="0.2">
      <c r="B5" s="98" t="str">
        <f>"Naziv: "&amp;IF(RefStr!B10&lt;&gt;"",RefStr!B10,"_______________________________________")</f>
        <v>Naziv: OSNOVNA ŠKOLA MATE LOVRAKA, VLADISLAVCI</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259383</v>
      </c>
    </row>
    <row r="13" spans="1:5" s="2" customFormat="1" x14ac:dyDescent="0.2">
      <c r="A13" s="270"/>
      <c r="B13" s="271" t="s">
        <v>2062</v>
      </c>
      <c r="C13" s="264">
        <v>2</v>
      </c>
      <c r="D13" s="140">
        <f>D14+D15+D23+D24</f>
        <v>3295373</v>
      </c>
    </row>
    <row r="14" spans="1:5" s="2" customFormat="1" x14ac:dyDescent="0.2">
      <c r="A14" s="270"/>
      <c r="B14" s="271" t="s">
        <v>4041</v>
      </c>
      <c r="C14" s="264">
        <v>3</v>
      </c>
      <c r="D14" s="141"/>
    </row>
    <row r="15" spans="1:5" s="2" customFormat="1" x14ac:dyDescent="0.2">
      <c r="A15" s="270" t="s">
        <v>1181</v>
      </c>
      <c r="B15" s="271" t="s">
        <v>3078</v>
      </c>
      <c r="C15" s="264">
        <v>4</v>
      </c>
      <c r="D15" s="140">
        <f>SUM(D16:D22)</f>
        <v>3295373</v>
      </c>
    </row>
    <row r="16" spans="1:5" s="2" customFormat="1" x14ac:dyDescent="0.2">
      <c r="A16" s="272" t="s">
        <v>1182</v>
      </c>
      <c r="B16" s="273" t="s">
        <v>1183</v>
      </c>
      <c r="C16" s="264">
        <v>5</v>
      </c>
      <c r="D16" s="141">
        <v>2631993</v>
      </c>
    </row>
    <row r="17" spans="1:4" s="2" customFormat="1" x14ac:dyDescent="0.2">
      <c r="A17" s="272" t="s">
        <v>1184</v>
      </c>
      <c r="B17" s="273" t="s">
        <v>1185</v>
      </c>
      <c r="C17" s="264">
        <v>6</v>
      </c>
      <c r="D17" s="141">
        <v>663380</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3311151</v>
      </c>
    </row>
    <row r="31" spans="1:4" s="2" customFormat="1" x14ac:dyDescent="0.2">
      <c r="A31" s="272"/>
      <c r="B31" s="271" t="s">
        <v>4041</v>
      </c>
      <c r="C31" s="264">
        <v>20</v>
      </c>
      <c r="D31" s="141"/>
    </row>
    <row r="32" spans="1:4" s="2" customFormat="1" x14ac:dyDescent="0.2">
      <c r="A32" s="270" t="s">
        <v>1181</v>
      </c>
      <c r="B32" s="271" t="s">
        <v>3081</v>
      </c>
      <c r="C32" s="264">
        <v>21</v>
      </c>
      <c r="D32" s="140">
        <f>SUM(D33:D39)</f>
        <v>3311151</v>
      </c>
    </row>
    <row r="33" spans="1:4" s="2" customFormat="1" x14ac:dyDescent="0.2">
      <c r="A33" s="272" t="s">
        <v>1182</v>
      </c>
      <c r="B33" s="273" t="s">
        <v>1183</v>
      </c>
      <c r="C33" s="264">
        <v>22</v>
      </c>
      <c r="D33" s="141">
        <v>2637362</v>
      </c>
    </row>
    <row r="34" spans="1:4" s="2" customFormat="1" x14ac:dyDescent="0.2">
      <c r="A34" s="272" t="s">
        <v>1184</v>
      </c>
      <c r="B34" s="273" t="s">
        <v>1185</v>
      </c>
      <c r="C34" s="264">
        <v>23</v>
      </c>
      <c r="D34" s="141">
        <v>673789</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243605</v>
      </c>
    </row>
    <row r="48" spans="1:4" s="2" customFormat="1" x14ac:dyDescent="0.2">
      <c r="A48" s="278"/>
      <c r="B48" s="271" t="s">
        <v>3084</v>
      </c>
      <c r="C48" s="264">
        <v>37</v>
      </c>
      <c r="D48" s="140">
        <f>D49+D54+D90+D95</f>
        <v>23033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23033</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23033</v>
      </c>
    </row>
    <row r="61" spans="1:4" s="2" customFormat="1" x14ac:dyDescent="0.2">
      <c r="A61" s="272"/>
      <c r="B61" s="273" t="s">
        <v>1568</v>
      </c>
      <c r="C61" s="264">
        <v>50</v>
      </c>
      <c r="D61" s="141">
        <v>23033</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220571</v>
      </c>
    </row>
    <row r="102" spans="1:5" s="2" customFormat="1" x14ac:dyDescent="0.2">
      <c r="A102" s="272"/>
      <c r="B102" s="280" t="s">
        <v>4041</v>
      </c>
      <c r="C102" s="264">
        <v>91</v>
      </c>
      <c r="D102" s="141"/>
    </row>
    <row r="103" spans="1:5" s="2" customFormat="1" x14ac:dyDescent="0.2">
      <c r="A103" s="272" t="s">
        <v>1181</v>
      </c>
      <c r="B103" s="280" t="s">
        <v>1365</v>
      </c>
      <c r="C103" s="264">
        <v>92</v>
      </c>
      <c r="D103" s="141">
        <v>220571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ŽELJKA LALOVIĆ</v>
      </c>
      <c r="B109" s="291"/>
      <c r="C109" s="293"/>
      <c r="D109" s="293"/>
      <c r="E109" s="291"/>
    </row>
    <row r="110" spans="1:5" s="292" customFormat="1" ht="15" customHeight="1" x14ac:dyDescent="0.2">
      <c r="A110" s="291" t="str">
        <f>IF(RefStr!H27="","Telefon za kontakt: _________________","Telefon za kontakt: " &amp; RefStr!H27)</f>
        <v>Telefon za kontakt: 0994962942</v>
      </c>
      <c r="B110" s="291"/>
      <c r="E110" s="291"/>
    </row>
    <row r="111" spans="1:5" s="292" customFormat="1" ht="15" customHeight="1" x14ac:dyDescent="0.2">
      <c r="A111" s="291" t="str">
        <f>IF(RefStr!H33="","Odgovorna osoba: _____________________________","Odgovorna osoba: " &amp; RefStr!H33)</f>
        <v>Odgovorna osoba: MARIJA POJE</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9587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Ivana</cp:lastModifiedBy>
  <cp:lastPrinted>2019-01-28T11:11:23Z</cp:lastPrinted>
  <dcterms:created xsi:type="dcterms:W3CDTF">2001-11-21T09:32:18Z</dcterms:created>
  <dcterms:modified xsi:type="dcterms:W3CDTF">2019-02-08T09:19:32Z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